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870" windowHeight="7560" firstSheet="1" activeTab="1"/>
  </bookViews>
  <sheets>
    <sheet name="Skriveni" sheetId="1" state="hidden" r:id="rId1"/>
    <sheet name="Opci" sheetId="2" r:id="rId2"/>
    <sheet name="Bilanca" sheetId="3" r:id="rId3"/>
    <sheet name="RDG" sheetId="4" r:id="rId4"/>
    <sheet name="PodDop" sheetId="5" r:id="rId5"/>
    <sheet name="NT_I" sheetId="6" r:id="rId6"/>
    <sheet name="NT_D" sheetId="7" r:id="rId7"/>
  </sheets>
  <definedNames>
    <definedName name="_xlnm.Print_Titles" localSheetId="2">'Bilanca'!$3:$8</definedName>
    <definedName name="_xlnm.Print_Titles" localSheetId="4">'PodDop'!$3:$8</definedName>
    <definedName name="OLE_LINK3" localSheetId="2">'Bilanca'!$A$9</definedName>
    <definedName name="_xlnm.Print_Area" localSheetId="2">'Bilanca'!$A$3:$L$122</definedName>
    <definedName name="_xlnm.Print_Area" localSheetId="6">'NT_D'!$A$3:$L$57</definedName>
    <definedName name="_xlnm.Print_Area" localSheetId="5">'NT_I'!$A$3:$L$55</definedName>
    <definedName name="_xlnm.Print_Area" localSheetId="1">'Opci'!$A$12:$N$74</definedName>
    <definedName name="_xlnm.Print_Area" localSheetId="4">'PodDop'!$A$3:$L$144</definedName>
    <definedName name="_xlnm.Print_Area" localSheetId="3">'RDG'!$A$3:$L$73</definedName>
  </definedNames>
  <calcPr fullCalcOnLoad="1"/>
</workbook>
</file>

<file path=xl/comments2.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<sst xmlns="http://schemas.openxmlformats.org/spreadsheetml/2006/main" count="2396" uniqueCount="1850">
  <si>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</si>
  <si>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A1) NETO POVEĆANJE NOVČANOG TIJEKA OD POSLOVNIH 
       AKTIVNOSTI (006-013)</t>
  </si>
  <si>
    <t>A2) NETO SMANJENJE NOVČANOG TIJEKA OD POSLOVNIH 
       AKTIVNOSTI (013-006)</t>
  </si>
  <si>
    <t xml:space="preserve">   1. Novčani izdaci za kupnju dugotrajne materijalne i nematerijalne imovine</t>
  </si>
  <si>
    <t xml:space="preserve"> 41.  Kratkoročni trgovački krediti i predujmovi trgovačkim društvima - bruto</t>
  </si>
  <si>
    <t>- ako je bilo što upisano u izvještaj o sveobuhvatnoj dobiti 1, u suprotnom 0</t>
  </si>
  <si>
    <t>C1) NETO POVEĆANJE NOVČANOG TIJEKA OD FINANCIJSKIH
       AKTIVNOSTI (030-036)</t>
  </si>
  <si>
    <t>C1) NETO POVEĆANJE NOVČANOG TIJEKA OD FINANCIJSKIH
       AKTIVNOSTI (031-037)</t>
  </si>
  <si>
    <t>C2) NETO SMANJENJE NOVČANOG TIJEKA OD FINANCIJSKIH
       AKTIVNOSTI (036-030)</t>
  </si>
  <si>
    <t>C2) NETO SMANJENJE NOVČANOG TIJEKA OD FINANCIJSKIH
       AKTIVNOSTI (037-031)</t>
  </si>
  <si>
    <t xml:space="preserve">     1. Novčani izdaci za kupnju dugotrajne materijalne i nematerijalne imovine</t>
  </si>
  <si>
    <t xml:space="preserve">    5. Dobit ili gubitak s osnove učinkovite zaštite neto ulaganja u inozemstvu</t>
  </si>
  <si>
    <t xml:space="preserve">   1. Novčani primici od prodaje dugotrajne materijalne i nematerijalne imovine</t>
  </si>
  <si>
    <t xml:space="preserve">   2. Novčani primici od glavnice kredita, zadužnica, pozajmica i drugih posudbi</t>
  </si>
  <si>
    <t>B1) NETO POVEĆANJE NOVČANOG TIJEKA OD INVESTICIJSKIH
       AKTIVNOSTI (020-024)</t>
  </si>
  <si>
    <t>B1) NETO POVEĆANJE NOVČANOG TIJEKA OD INVESTICIJSKIH
       AKTIVNOSTI (021-025)</t>
  </si>
  <si>
    <t>B2) NETO SMANJENJE NOVČANOG TIJEKA OD INVESTICIJSKIH
       AKTIVNOSTI (024-020)</t>
  </si>
  <si>
    <t>B2) NETO SMANJENJE NOVČANOG TIJEKA OD INVESTICIJSKIH
       AKTIVNOSTI (025-021)</t>
  </si>
  <si>
    <t xml:space="preserve">     1. Novčani primici od prodaje dugotrajne materijalne i nematerijalne imovine</t>
  </si>
  <si>
    <t xml:space="preserve"> 95.  Troškovi kamata (s povezanim i nepovezanim poduzetnicima i drugim osobama) </t>
  </si>
  <si>
    <t xml:space="preserve">   2. Koncesije, patenti, licencije, robne i uslužne marke, softver i ostala prava</t>
  </si>
  <si>
    <t xml:space="preserve">   2. Novčani izdaci za stjecanje vlasničkih i dužničkih financijskih instrumenata</t>
  </si>
  <si>
    <t xml:space="preserve">   1. Novčani primici od izdavanja vlasničkih i dužničkih financijskih instrumenata</t>
  </si>
  <si>
    <t xml:space="preserve">     2. Novčani izdaci za stjecanje vlasničkih i dužničkih financijskih instrumenata</t>
  </si>
  <si>
    <t>IZVJEŠTAJ O OSTALOJ SVEOBUHVATNOJ DOBITI (popunjava poduzetnik obveznik primjene MSFI-a)</t>
  </si>
  <si>
    <t>    2. Koncesije, patenti, licencije, robne i uslužne marke, softver i ostala prava - bruto</t>
  </si>
  <si>
    <r>
      <t xml:space="preserve">- ako je bilo što upisano u konsolidirana polja u kolonu </t>
    </r>
    <r>
      <rPr>
        <b/>
        <sz val="8"/>
        <rFont val="Arial"/>
        <family val="2"/>
      </rPr>
      <t>tekuće</t>
    </r>
    <r>
      <rPr>
        <sz val="8"/>
        <rFont val="Arial"/>
        <family val="2"/>
      </rPr>
      <t xml:space="preserve"> godine 1, u suprotnom nula</t>
    </r>
  </si>
  <si>
    <t>DODATAK RDG-u (popunjava poduzetnik koji sastavlja konsolidirani godišnji financijski izvještaj)</t>
  </si>
  <si>
    <r>
      <t xml:space="preserve"> - ako je bilo što upisano u konsolidirana polja u kolonu </t>
    </r>
    <r>
      <rPr>
        <b/>
        <sz val="8"/>
        <rFont val="Arial"/>
        <family val="2"/>
      </rPr>
      <t>prethodne</t>
    </r>
    <r>
      <rPr>
        <sz val="8"/>
        <rFont val="Arial"/>
        <family val="2"/>
      </rPr>
      <t xml:space="preserve"> godine 1, u suprotnom nula</t>
    </r>
  </si>
  <si>
    <r>
      <t>DODATAK BILANCI</t>
    </r>
    <r>
      <rPr>
        <b/>
        <sz val="8"/>
        <color indexed="18"/>
        <rFont val="Arial"/>
        <family val="2"/>
      </rPr>
      <t xml:space="preserve"> (popunjava poduzetnik koji sastavlja konsolidirani godišnji financijski izvještaj)</t>
    </r>
  </si>
  <si>
    <t xml:space="preserve">     1. Kamate, tečajne razlike, dividende i slični prihodi iz odnosa s
         povezanim poduzetnicima</t>
  </si>
  <si>
    <t xml:space="preserve">    3. Dobit ili gubitak s osnove ponovnog vrednovanja financijske
         imovine raspoložive za prodaju</t>
  </si>
  <si>
    <t xml:space="preserve"> 94.  Vrijednosno usklađivanje zaliha trgovačke robe
        (robe i usluga nabavljenih za daljnju prodaju)</t>
  </si>
  <si>
    <t xml:space="preserve">    2. Kamate, tečajne razlike i drugi rashodi iz odnosa s nepovezanim
        poduzetnicima i drugim osobama</t>
  </si>
  <si>
    <t xml:space="preserve"> 55.  Prihod od prodaje roba i usluga (nabavljenih isključivo za daljnju prodaju)
         i trgovačkih usluga</t>
  </si>
  <si>
    <t>Napomena 1.: Dodatak bilanci popunjavaju poduzetnici koji sastavljaju konsolidirane godišnje financijske izvještaje.</t>
  </si>
  <si>
    <t xml:space="preserve"> 72.  Troškovi robe i usluga nabavljenih za daljnju prodaju, a uključenih 
         u vlastite proizvode i/ili usluge</t>
  </si>
  <si>
    <t xml:space="preserve"> 98.  Troškovi od najma zemljišta i plaćeni tantijemi za iskorištavanje nafte,
         plina i drugih prirodnih dobara</t>
  </si>
  <si>
    <t xml:space="preserve"> 96.  Prihodi od najma zemljišta i prihodi od tantijema za iskorištavanje nafte,
         plina i drugih prirodnih dobara</t>
  </si>
  <si>
    <t xml:space="preserve">     2. Kamate, tečajne razlike, dividende, slični prihodi iz odnosa s
          nepovezanim poduzetnicima i drugim osobama</t>
  </si>
  <si>
    <t xml:space="preserve"> 77.  Izdaci za bruto autorske honorare i ugovore o djelu samo za fizičke osobe
         koje nemaju registriranu djelatnost</t>
  </si>
  <si>
    <t>DODATAK Izvještaju o  ostaloj sveobuhvatnoj dobiti (popunjava poduzetnik koji sastavlja konsolidirani godišnji financijski izvještaj)</t>
  </si>
  <si>
    <t>101.  Broj zaposlenih osoba (neplaćene osobe + plaćeni zaposlenici)
          na bazi prosjeka zbroja stanja krajem sva četiri tromjesečja</t>
  </si>
  <si>
    <t xml:space="preserve"> 87.  Ostali troškovi i rashodi drugih aktivnosti (npr. troškovi reklamacija i uzoraka,
         otpis imovine, manjkovi i krađe, kazne, penali, darovanja i sl.)</t>
  </si>
  <si>
    <t>Konsolidirani izvještaj:</t>
  </si>
  <si>
    <t>Matični broj suda (MBS):</t>
  </si>
  <si>
    <t>Poštanski broj i mjesto:</t>
  </si>
  <si>
    <t>Razdoblje izvještavanja:</t>
  </si>
  <si>
    <t>    7. Zemljište – bruto</t>
  </si>
  <si>
    <r>
      <t xml:space="preserve">C)  KRATKOTRAJNA IMOVINA </t>
    </r>
    <r>
      <rPr>
        <sz val="9"/>
        <rFont val="Arial"/>
        <family val="2"/>
      </rPr>
      <t>(035+043+050+058)</t>
    </r>
  </si>
  <si>
    <t xml:space="preserve">   4. Predujmovi za nabavu nematerijalne imovine</t>
  </si>
  <si>
    <t xml:space="preserve"> 81.  Porezi koji ne ovise o dobitku i pristojbe</t>
  </si>
  <si>
    <t>III. DUGOTRAJNA FINANCIJSKA IMOVINA (021 do 028)</t>
  </si>
  <si>
    <r>
      <t xml:space="preserve">XIII. DOBIT ILI GUBITAK RAZDOBLJA </t>
    </r>
    <r>
      <rPr>
        <sz val="9"/>
        <rFont val="Arial"/>
        <family val="2"/>
      </rPr>
      <t>(148-151)</t>
    </r>
  </si>
  <si>
    <t>III. POREZ NA OSTALU SVEOBUHVATNU DOBIT RAZDOBLJA</t>
  </si>
  <si>
    <t xml:space="preserve">   6. Ostala potraživanja</t>
  </si>
  <si>
    <r>
      <t xml:space="preserve">B)  DUGOTRAJNA IMOVINA </t>
    </r>
    <r>
      <rPr>
        <sz val="9"/>
        <rFont val="Arial"/>
        <family val="2"/>
      </rPr>
      <t>(003+010+020+029+033)</t>
    </r>
  </si>
  <si>
    <t xml:space="preserve">     1. Udjeli (dionice) kod povezanih poduzetnika</t>
  </si>
  <si>
    <t>III. KRATKOTRAJNA FINANCIJSKA IMOVINA (051 do 057)</t>
  </si>
  <si>
    <t xml:space="preserve">    2. Građevinski objekti</t>
  </si>
  <si>
    <t xml:space="preserve"> 66.  Kapitalizirana proizvodnja za vlastite potrebe</t>
  </si>
  <si>
    <t xml:space="preserve">    4. Alati, pogonski inventar i transportna imovina</t>
  </si>
  <si>
    <t>V. SVEOBUHVATNA DOBIT ILI GUBITAK RAZDOBLJA (157+167)</t>
  </si>
  <si>
    <t xml:space="preserve">     3. Ostala potraživanja</t>
  </si>
  <si>
    <t>Državno u procesu pretvorbe</t>
  </si>
  <si>
    <t>Izvještaj o novčanom tijeku</t>
  </si>
  <si>
    <t>V. ODGOĐENA POREZNA IMOVINA</t>
  </si>
  <si>
    <t xml:space="preserve">       a) dugotrajne imovine (osim financijske imovine)</t>
  </si>
  <si>
    <t xml:space="preserve">   2. Potraživanja od kupaca</t>
  </si>
  <si>
    <r>
      <t xml:space="preserve">A)  KAPITAL I REZERVE </t>
    </r>
    <r>
      <rPr>
        <sz val="9"/>
        <rFont val="Arial"/>
        <family val="2"/>
      </rPr>
      <t>(063+064+065+071+072+075+078)</t>
    </r>
  </si>
  <si>
    <r>
      <t xml:space="preserve">XI.  DOBIT ILI GUBITAK PRIJE OPOREZIVANJA </t>
    </r>
    <r>
      <rPr>
        <sz val="9"/>
        <rFont val="Arial"/>
        <family val="2"/>
      </rPr>
      <t>(146-147)</t>
    </r>
  </si>
  <si>
    <t xml:space="preserve">       b) kratkotrajne imovine (osim financijske imovine)</t>
  </si>
  <si>
    <t>    4. Predujmovi za nabavu nematerijalne imovine - bruto</t>
  </si>
  <si>
    <t xml:space="preserve">        c) Doprinosi na plaće</t>
  </si>
  <si>
    <t xml:space="preserve">     6. Ostali novčani izdaci</t>
  </si>
  <si>
    <t xml:space="preserve"> 11. Biološka imovina - bruto</t>
  </si>
  <si>
    <t>II. POTRAŽIVANJA (044 do 049)</t>
  </si>
  <si>
    <t>IV. POTRAŽIVANJA (030 do 032)</t>
  </si>
  <si>
    <t>Zadružno vlasništvo (zadruge)</t>
  </si>
  <si>
    <t xml:space="preserve"> 10. Alati, pogonski inventar i transportna imovina - bruto</t>
  </si>
  <si>
    <t xml:space="preserve"> 63.  Prihod od ostalih djelatnosti (obuhvat prema uputama)</t>
  </si>
  <si>
    <t>107.  Broj lokalnih jedinica prema vrsti djelatnosti (LJVD)</t>
  </si>
  <si>
    <t xml:space="preserve">     5. Ostali novčani primici</t>
  </si>
  <si>
    <r>
      <t xml:space="preserve">II. POSLOVNI RASHODI </t>
    </r>
    <r>
      <rPr>
        <sz val="9"/>
        <rFont val="Arial"/>
        <family val="2"/>
      </rPr>
      <t>(115+116+120+124+125+126+129+130)</t>
    </r>
  </si>
  <si>
    <t xml:space="preserve">    3. Nerealizirani gubici (rashodi) od financijske imovine</t>
  </si>
  <si>
    <t xml:space="preserve">     4. Nerealizirani dobici (prihodi) od financijske imovine</t>
  </si>
  <si>
    <t xml:space="preserve">        a) Neto plaće i nadnice</t>
  </si>
  <si>
    <t xml:space="preserve">     8. Ostale dugoročne obveze</t>
  </si>
  <si>
    <t xml:space="preserve">     9. Odgođena porezna obveza</t>
  </si>
  <si>
    <t xml:space="preserve">   3. Novčani primici od kamata</t>
  </si>
  <si>
    <t>(osoba ovlaštene za zastupanje)</t>
  </si>
  <si>
    <t>102.  Broj plaćenih zaposlenika</t>
  </si>
  <si>
    <t>Gospodarsko interesno udruženje</t>
  </si>
  <si>
    <t>Izvještaj o promjenama kapitala</t>
  </si>
  <si>
    <t xml:space="preserve">   11. Obveze po osnovi dugotrajne imovine namijenjene prodaji</t>
  </si>
  <si>
    <t xml:space="preserve">        b) Troškovi prodane robe</t>
  </si>
  <si>
    <t xml:space="preserve">     4. Novčani izdaci za kamate</t>
  </si>
  <si>
    <t xml:space="preserve">     5. Novčani izdaci za poreze</t>
  </si>
  <si>
    <t xml:space="preserve">   12. Ostale kratkoročne obveze</t>
  </si>
  <si>
    <t xml:space="preserve"> 83.  Nadoknade članovima uprave</t>
  </si>
  <si>
    <t>Predaja samo u statističke svrhe</t>
  </si>
  <si>
    <t xml:space="preserve">     3. Obveze prema bankama i drugim financijskim institucijama</t>
  </si>
  <si>
    <t xml:space="preserve">    7. Aktuarski dobici/gubici po planovima definiranih primanja</t>
  </si>
  <si>
    <r>
      <t xml:space="preserve">Kontrolni zbroj (= prihodi od prodaje, AOP 112) </t>
    </r>
    <r>
      <rPr>
        <sz val="9"/>
        <rFont val="Arial"/>
        <family val="2"/>
      </rPr>
      <t>(256 + 257)</t>
    </r>
  </si>
  <si>
    <t xml:space="preserve">     1. Novčani primici od kupaca</t>
  </si>
  <si>
    <t xml:space="preserve">     5. Obveze prema dobavljačima</t>
  </si>
  <si>
    <t xml:space="preserve">        c) Ostali vanjski troškovi</t>
  </si>
  <si>
    <t xml:space="preserve">     3. Novčani primici od kamata*</t>
  </si>
  <si>
    <t xml:space="preserve">   4. Novčani primici od dividendi</t>
  </si>
  <si>
    <t xml:space="preserve"> 79.  Troškovi agencijskih radnika</t>
  </si>
  <si>
    <t>Bilješke uz financijske izvještaje</t>
  </si>
  <si>
    <t>Društvo s ograničenom odgovornošću</t>
  </si>
  <si>
    <t>    8. Građevinski objekti - bruto</t>
  </si>
  <si>
    <r>
      <t xml:space="preserve">II. OSTALA SVEOBUHVATNA DOBIT/GUBITAK PRIJE POREZA </t>
    </r>
    <r>
      <rPr>
        <sz val="9"/>
        <rFont val="Arial"/>
        <family val="2"/>
      </rPr>
      <t>(159 do 165)</t>
    </r>
  </si>
  <si>
    <t xml:space="preserve">     1. Novčani izdaci dobavljačima</t>
  </si>
  <si>
    <t xml:space="preserve">     2. Novčani izdaci za zaposlene</t>
  </si>
  <si>
    <t xml:space="preserve">   1. Smanjenje kratkoročnih obveza</t>
  </si>
  <si>
    <t xml:space="preserve">   3. Povećanje kratkoročnih obveza</t>
  </si>
  <si>
    <r>
      <t xml:space="preserve">C)  DUGOROČNE OBVEZE </t>
    </r>
    <r>
      <rPr>
        <sz val="9"/>
        <rFont val="Arial"/>
        <family val="2"/>
      </rPr>
      <t>(084 do 092)</t>
    </r>
  </si>
  <si>
    <t>Državno, pretvorba još nije započela</t>
  </si>
  <si>
    <t xml:space="preserve">     3. Sudjelujući interesi (udjeli)</t>
  </si>
  <si>
    <t xml:space="preserve">     4. Novčani primici od dividendi*</t>
  </si>
  <si>
    <t>Matični brojevi pripojenih subjekata:</t>
  </si>
  <si>
    <t>NOVČANI TIJEK OD POSLOVNIH AKTIVNOSTI</t>
  </si>
  <si>
    <t xml:space="preserve">    1. Promjene vrijednosti zaliha proizvodnje u tijeku i gotovih proizvoda</t>
  </si>
  <si>
    <r>
      <t xml:space="preserve">   3. Troškovi osoblja </t>
    </r>
    <r>
      <rPr>
        <sz val="9"/>
        <rFont val="Arial"/>
        <family val="2"/>
      </rPr>
      <t>(121 do 123)</t>
    </r>
  </si>
  <si>
    <r>
      <t xml:space="preserve">D)  KRATKOROČNE OBVEZE </t>
    </r>
    <r>
      <rPr>
        <sz val="9"/>
        <rFont val="Arial"/>
        <family val="2"/>
      </rPr>
      <t>(094 do 105)</t>
    </r>
  </si>
  <si>
    <t xml:space="preserve">     3. Sudjelujući interesi (udjeli) </t>
  </si>
  <si>
    <t xml:space="preserve">   4. Ostalo smanjenje novčanog tijeka</t>
  </si>
  <si>
    <t xml:space="preserve">   6. Ostalo povećanje novčanog tijeka</t>
  </si>
  <si>
    <t xml:space="preserve"> 19b. Stambene zgrade i stanovi – neto</t>
  </si>
  <si>
    <t xml:space="preserve"> 71.  Tekući izdaci za zaštitu okoliša</t>
  </si>
  <si>
    <t>(potpis osobe ovlaštene za zastupanje)</t>
  </si>
  <si>
    <t xml:space="preserve">     6. Dani zajmovi, depoziti i slično</t>
  </si>
  <si>
    <t xml:space="preserve"> 19a. Stambene zgrade i stanovi – bruto</t>
  </si>
  <si>
    <t xml:space="preserve"> 20b. Ostali građevinski objekti - neto</t>
  </si>
  <si>
    <t>Smanjenje novca i novčanih ekvivalenata</t>
  </si>
  <si>
    <r>
      <t>IV. NETO OSTALA SVEOBUHVATNA DOBIT ILI GUBITAK
      RAZDOBLJA</t>
    </r>
    <r>
      <rPr>
        <sz val="9"/>
        <rFont val="Arial"/>
        <family val="2"/>
      </rPr>
      <t xml:space="preserve"> (158-166)</t>
    </r>
  </si>
  <si>
    <t xml:space="preserve"> 16. Zalihe energetskih proizvoda (ugljen, nafta, derivati, plin i dr.) - bruto</t>
  </si>
  <si>
    <t xml:space="preserve"> 20a. Ostali građevinski objekti - bruto</t>
  </si>
  <si>
    <t xml:space="preserve"> 56.  Prihod od posredništva (provizija)</t>
  </si>
  <si>
    <t>NOVČANI TIJEK OD FINANCIJSKIH AKTIVNOSTI</t>
  </si>
  <si>
    <t>Povećanje  novca i novčanih ekvivalenata</t>
  </si>
  <si>
    <t xml:space="preserve">        a) Troškovi sirovina i materijala</t>
  </si>
  <si>
    <t xml:space="preserve">   2. Novčani izdaci za isplatu dividendi</t>
  </si>
  <si>
    <t xml:space="preserve">   3. Novčani izdaci za financijski najam</t>
  </si>
  <si>
    <r>
      <t xml:space="preserve">- ako je upisan bilo koji AOP u koloni </t>
    </r>
    <r>
      <rPr>
        <b/>
        <sz val="8"/>
        <rFont val="Arial"/>
        <family val="2"/>
      </rPr>
      <t>prethodne</t>
    </r>
    <r>
      <rPr>
        <sz val="8"/>
        <rFont val="Arial"/>
        <family val="2"/>
      </rPr>
      <t xml:space="preserve"> godine, 1 u suprotnom 0</t>
    </r>
  </si>
  <si>
    <t xml:space="preserve"> 88.  Prihodi od kamata (s povezanim i nepovezanim poduzetnicima i drugim osobama)</t>
  </si>
  <si>
    <t xml:space="preserve">   2. Povećanje kratkotrajnih potraživanja</t>
  </si>
  <si>
    <t xml:space="preserve">   4. Smanjenje kratkotrajnih potraživanja</t>
  </si>
  <si>
    <t>GODIŠNJI FINANCIJSKI IZVJEŠTAJ
PODUZETNIKA</t>
  </si>
  <si>
    <t>NOVČANI TIJEK OD INVESTICIJSKIH AKTIVNOSTI</t>
  </si>
  <si>
    <r>
      <t xml:space="preserve">    2. Materijalni troškovi </t>
    </r>
    <r>
      <rPr>
        <sz val="9"/>
        <rFont val="Arial"/>
        <family val="2"/>
      </rPr>
      <t>(117 do 119)</t>
    </r>
  </si>
  <si>
    <r>
      <t xml:space="preserve">   6. Vrijednosno usklađivanje </t>
    </r>
    <r>
      <rPr>
        <sz val="9"/>
        <rFont val="Arial"/>
        <family val="2"/>
      </rPr>
      <t>(127+128)</t>
    </r>
  </si>
  <si>
    <r>
      <t xml:space="preserve">F) UKUPNO – PASIVA </t>
    </r>
    <r>
      <rPr>
        <sz val="9"/>
        <rFont val="Arial"/>
        <family val="2"/>
      </rPr>
      <t>(062+079+083+093+106)</t>
    </r>
  </si>
  <si>
    <t xml:space="preserve">   1. Potraživanja od povezanih poduzetnika</t>
  </si>
  <si>
    <t xml:space="preserve"> 22b. Ulaganja u višegodišnje nasade - neto</t>
  </si>
  <si>
    <t xml:space="preserve">     2. Obveze za zajmove, depozite i slično</t>
  </si>
  <si>
    <t xml:space="preserve"> 22a. Ulaganja u višegodišnje nasade - bruto</t>
  </si>
  <si>
    <t xml:space="preserve">     1. Potraživanja od povezanih poduzetnika</t>
  </si>
  <si>
    <t>IZVJEŠTAJ O NOVČANOM TIJEKU - Direktna metoda</t>
  </si>
  <si>
    <t>104.  Broj odrađenih sati plaćenih zaposlenika</t>
  </si>
  <si>
    <t>Državno vlasništvo (javno, komunalno i slično)</t>
  </si>
  <si>
    <t>Jednostavno društvo s ograničenom odgovornošću</t>
  </si>
  <si>
    <t>Novac i novčani ekvivalenti na kraju razdoblja</t>
  </si>
  <si>
    <t>Odluka o raspodjeli dobiti ili pokriću gubitka</t>
  </si>
  <si>
    <t xml:space="preserve">        b) Troškovi poreza i doprinosa iz plaća</t>
  </si>
  <si>
    <t xml:space="preserve">     4. Novčani primici s osnove povrata poreza</t>
  </si>
  <si>
    <t xml:space="preserve">   3. Potraživanja od sudjelujućih poduzetnika </t>
  </si>
  <si>
    <t xml:space="preserve">   4. Novčani izdaci za otkup vlastitih dionica</t>
  </si>
  <si>
    <t xml:space="preserve"> 75.  Troškovi usluga investicijskog održavanja</t>
  </si>
  <si>
    <t>IZVJEŠTAJ O NOVČANOM TIJEKU - Indirektna metoda</t>
  </si>
  <si>
    <t xml:space="preserve">V.    UDIO U DOBITI OD PRIDRUŽENIH PODUZETNIKA </t>
  </si>
  <si>
    <t xml:space="preserve"> 89.  Prihodi od dividendi (s povezanim i nepovezanim poduzetnicima i
         drugim osobama)</t>
  </si>
  <si>
    <t xml:space="preserve">     2. Potraživanja po osnovi prodaje na kredit</t>
  </si>
  <si>
    <t>A)  POTRAŽIVANJA ZA UPISANI A NEUPLAĆENI KAPITAL</t>
  </si>
  <si>
    <t>Novac i novčani ekvivalenti na početku razdoblja</t>
  </si>
  <si>
    <t>Predaja i za statističke svrhe i za javnu objavu</t>
  </si>
  <si>
    <t xml:space="preserve">VI.   UDIO U GUBITKU OD PRIDRUŽENIH PODUZETNIKA </t>
  </si>
  <si>
    <t xml:space="preserve">    2. Promjene revalorizacijskih rezervi dugotrajne materijalne i
         nematerijalne imovine</t>
  </si>
  <si>
    <t xml:space="preserve">   5. Potraživanja od države i drugih institucija</t>
  </si>
  <si>
    <t xml:space="preserve"> 67.  Prihodi od ukidanja dugoročnih rezerviranja</t>
  </si>
  <si>
    <t>V. ZADRŽANA DOBIT ILI PRENESENI GUBITAK (073-074)</t>
  </si>
  <si>
    <t>Mješovito vlasništvo s preko 50% državnog kapitala</t>
  </si>
  <si>
    <t>* Primici s osnove kamata i dividendi mogu se razvrstati kao i poslovne aktivnosti (MRS 7 Dodatak A)</t>
  </si>
  <si>
    <t>Mješovito vlasništvo s preko 50% privatnog kapitala</t>
  </si>
  <si>
    <t xml:space="preserve">     9. Obveze za poreze, doprinose i slična davanja</t>
  </si>
  <si>
    <t xml:space="preserve"> 33.  Dugoročni zajmovi trgovačkim društvima - bruto</t>
  </si>
  <si>
    <t xml:space="preserve"> 60.  Prihod od poljoprivrede, šumarstva i ribarstva</t>
  </si>
  <si>
    <t>105.  Broj mogućih sati rada po plaćenom zaposleniku</t>
  </si>
  <si>
    <t xml:space="preserve">     3. Novčani izdaci za osiguranje za naknade šteta</t>
  </si>
  <si>
    <t xml:space="preserve">     8.  Ulaganja koja se obračunavaju metodom udjela</t>
  </si>
  <si>
    <t xml:space="preserve">     3. Novčani primici od osiguranja za naknadu šteta</t>
  </si>
  <si>
    <t xml:space="preserve">   5. Ostali novčani izdaci od financijskih aktivnosti</t>
  </si>
  <si>
    <t xml:space="preserve"> 36.  Kratkoročni zajmovi trgovačkim društvima - bruto</t>
  </si>
  <si>
    <t>Matični brojevi sudionika statusnih promjena spajanja:</t>
  </si>
  <si>
    <t>Odluka o utvrđivanju godišnjeg financijskog izvještaja</t>
  </si>
  <si>
    <t xml:space="preserve">   4. Potraživanja od zaposlenika i članova poduzetnika</t>
  </si>
  <si>
    <t xml:space="preserve"> 48.  Dugoročni trgovački krediti i predujmovi - ukupno</t>
  </si>
  <si>
    <t xml:space="preserve"> 64.  Prihodi od dotacija, državne potpore i subvencija</t>
  </si>
  <si>
    <t xml:space="preserve"> 93.  Vrijednosno usklađivanje zaliha gotovih proizvoda</t>
  </si>
  <si>
    <t>- ako je bilo koji AOP različit od nule 1 u suprotnom 0</t>
  </si>
  <si>
    <t xml:space="preserve">    1. Tečajne razlike iz preračuna inozemnog poslovanja</t>
  </si>
  <si>
    <t xml:space="preserve">   3. Ostali novčani izdaci od investicijskih aktivnosti</t>
  </si>
  <si>
    <t xml:space="preserve"> 25b. Knjige, umjetnička djela, spomenici kulture - neto</t>
  </si>
  <si>
    <t xml:space="preserve"> 85.  Nadoknade troškova, darovi i potpore zaposlenicima</t>
  </si>
  <si>
    <t xml:space="preserve">   5. Ostali novčani primici od investicijskih aktivnosti</t>
  </si>
  <si>
    <t xml:space="preserve"> 25a. Knjige, umjetnička djela, spomenici kulture - bruto</t>
  </si>
  <si>
    <t xml:space="preserve"> 32.  Dugoročni zajmovi neprofitnim institucijama - bruto</t>
  </si>
  <si>
    <t xml:space="preserve"> 51.  Kratkoročni trgovački krediti i predujmovi - ukupno</t>
  </si>
  <si>
    <t>E) ODGOĐENO PLAĆANJE TROŠKOVA I PRIHOD BUDUĆEGA RAZDOBLJA</t>
  </si>
  <si>
    <t xml:space="preserve">     3. Ostali novčani izdaci od investicijskih aktivnosti</t>
  </si>
  <si>
    <t xml:space="preserve"> 59.  Prihod od građevinske djelatnosti kao podugovaratelj</t>
  </si>
  <si>
    <t xml:space="preserve"> 62.  Prihod od djelatnosti prijevoza, skladištenja i veza</t>
  </si>
  <si>
    <t xml:space="preserve"> 92.  Vrijednosno usklađivanje zaliha proizvodnje u tijeku</t>
  </si>
  <si>
    <t xml:space="preserve">     5. Ostali novčani primici od investicijskih aktivnosti</t>
  </si>
  <si>
    <t xml:space="preserve"> 35.  Kratkoročni zajmovi neprofitnim institucijama - bruto</t>
  </si>
  <si>
    <t xml:space="preserve"> 42.  Kratkoročni krediti i predujmovi stanovništvu - bruto</t>
  </si>
  <si>
    <t xml:space="preserve"> 74.  Troškovi usluga podugovaratelja za građevinske radove</t>
  </si>
  <si>
    <t xml:space="preserve"> 91.  Vrijednosno usklađivanje zaliha sirovina i materijala</t>
  </si>
  <si>
    <t>D)  PLAĆENI TROŠKOVI BUDUĆEG RAZDOBLJA I OBRAČUNATI PRIHODI</t>
  </si>
  <si>
    <t xml:space="preserve">     1. Rezerviranja za mirovine, otpremnine i slične obveze</t>
  </si>
  <si>
    <t xml:space="preserve">   1. Novčani izdaci za otplatu glavnice kredita i obveznica</t>
  </si>
  <si>
    <t xml:space="preserve"> 31.  Dugoročni zajmovi stanovništvu (potrošački...) - bruto</t>
  </si>
  <si>
    <t xml:space="preserve"> 57.  Prihod od građevinske djelatnosti - radova na zgradama</t>
  </si>
  <si>
    <t xml:space="preserve"> 65.  Prihodi od poslovnog najma nekretnina, opreme i slično</t>
  </si>
  <si>
    <t xml:space="preserve"> 97.  Prihodi od naplaćenih prethodno otpisanih potraživanja</t>
  </si>
  <si>
    <t xml:space="preserve"> 37.  Dugoročni trgovački krediti i predujmovi - ukupno bruto</t>
  </si>
  <si>
    <t xml:space="preserve">     2. Novčani primici od tantijema, naknada, provizija i sl.</t>
  </si>
  <si>
    <t xml:space="preserve"> 34.  Kratkoročni zajmovi stanovništvu (potrošački...) - bruto</t>
  </si>
  <si>
    <t xml:space="preserve"> 46.  Dugoročni zajmovi primljeni od obrtnika i fizičkih osoba</t>
  </si>
  <si>
    <t>103.  Broj plaćenih zaposlenika koji rade nepuno radno vrijeme</t>
  </si>
  <si>
    <t xml:space="preserve"> 27.  Dugoročni dužnički vrijednosni papiri opće države - bruto</t>
  </si>
  <si>
    <t xml:space="preserve"> 50.  Dugoročni trgovački krediti i predujmovi od stanovništva </t>
  </si>
  <si>
    <t>I.  Ukupno novčani primici od poslovnih aktivnosti (001 do 005)</t>
  </si>
  <si>
    <t>II.  Ukupno novčani izdaci od poslovnih aktivnosti (007 do 012)</t>
  </si>
  <si>
    <t xml:space="preserve"> 47.  Kratkoročni zajmovi primljeni od obrtnika i fizičkih osoba</t>
  </si>
  <si>
    <t xml:space="preserve"> 53.  Kratkoročni trgovački krediti i predujmovi od stanovništva</t>
  </si>
  <si>
    <t xml:space="preserve"> 29.  Kratkoročni dužnički vrijednosni papiri opće države - bruto</t>
  </si>
  <si>
    <t xml:space="preserve"> 40.  Kratkoročni trgovački krediti i predujmovi - ukupno - bruto</t>
  </si>
  <si>
    <t xml:space="preserve"> 45.  Zajmovi primljeni od nerezidenata (dugoročni i kratkoročni)</t>
  </si>
  <si>
    <t>V. Ukupno novčani primici od financijskih aktivnosti (027 do 029)</t>
  </si>
  <si>
    <t>V. Ukupno novčani primici od financijskih aktivnosti (028 do 030)</t>
  </si>
  <si>
    <t>VI. Ukupno novčani izdaci od financijskih aktivnosti (031 do 035)</t>
  </si>
  <si>
    <t>VI. Ukupno novčani izdaci od financijskih aktivnosti (032 do 036)</t>
  </si>
  <si>
    <t xml:space="preserve">    4. Dobit ili gubitak s osnove učinkovite zaštite novčanog toka</t>
  </si>
  <si>
    <t xml:space="preserve"> 78.  Izdaci za rad ostvaren preko studentskih i učeničkih servisa</t>
  </si>
  <si>
    <t xml:space="preserve"> 39.  Dugoročni trgovački krediti i predujmovi stanovništvu - bruto</t>
  </si>
  <si>
    <t xml:space="preserve"> 73.  Troškovi usluga podugovaratelja za industrijsku robu i usluge</t>
  </si>
  <si>
    <t>IV. Ukupno novčani izdaci od investicijskih aktivnosti (021 do 023)</t>
  </si>
  <si>
    <t>IV. Ukupno novčani izdaci od investicijskih aktivnosti (022 do 024)</t>
  </si>
  <si>
    <t xml:space="preserve">   2. Novčani primici od prodaje vlasničkih i dužničkih instrumenata</t>
  </si>
  <si>
    <t xml:space="preserve"> 43.  Dugoročni zajmovi primljeni od rezidentnih trgovačkih društava</t>
  </si>
  <si>
    <t>Godišnji financijski izvještaj prema MSFI-u (nestandardni izvještaj)</t>
  </si>
  <si>
    <t>Ukupno povećanje novčanog tijeka (013 – 014 + 025 – 026 + 037 – 038)</t>
  </si>
  <si>
    <t>Ukupno povećanje novčanog tijeka (014 – 015 + 026 – 027 + 038 – 039)</t>
  </si>
  <si>
    <t>Ukupno smanjenje novčanog tijeka (014 – 013 + 026 – 025 + 038 – 037)</t>
  </si>
  <si>
    <t>Ukupno smanjenje novčanog tijeka (015 – 014 + 027 – 026 + 039 – 038)</t>
  </si>
  <si>
    <t xml:space="preserve"> 49.  Dugoročni trgovački krediti i predujmovi od trgovačkih društava</t>
  </si>
  <si>
    <t>III. Ukupno novčani primici od investicijskih aktivnosti (015 do 019)</t>
  </si>
  <si>
    <t>III. Ukupno novčani primici od investicijskih aktivnosti (016 do 020)</t>
  </si>
  <si>
    <t xml:space="preserve">     2. Novčani primici od prodaje vlasničkih i dužničkih instrumenata</t>
  </si>
  <si>
    <t xml:space="preserve">     3. Dio prihoda od pridruženih poduzetnika i sudjelujućih interesa</t>
  </si>
  <si>
    <t xml:space="preserve"> 44.  Kratkoročni zajmovi primljeni od rezidentnih trgovačkih društava</t>
  </si>
  <si>
    <t>Završni dan računa dobiti i gubitka je ujedno i datum stanja u bilanci</t>
  </si>
  <si>
    <t xml:space="preserve"> 26.  Dugoročni dužnički vrijednosni papiri trgovačkih društava - bruto</t>
  </si>
  <si>
    <t xml:space="preserve"> 52.  Kratkoročni trgovački krediti i predujmovi od trgovačkih društava</t>
  </si>
  <si>
    <t xml:space="preserve"> 58.  Prihod od građevinske djelatnosti - radova na ostalim građevinama</t>
  </si>
  <si>
    <t xml:space="preserve">     4. Zajmovi dani poduzetnicima u kojima postoje sudjelujući interesi</t>
  </si>
  <si>
    <t xml:space="preserve">     7. Obveze prema poduzetnicima u kojima postoje sudjelujući interesi</t>
  </si>
  <si>
    <t xml:space="preserve">    1. Kamate, tečajne razlike i drugi rashodi s povezanim poduzetnicima</t>
  </si>
  <si>
    <t>I. Ukupno povećanje novčanog tijeka od poslovnih aktivnosti (001 do 006)</t>
  </si>
  <si>
    <r>
      <t xml:space="preserve">- ako je upisan bilo koji AOP u koloni </t>
    </r>
    <r>
      <rPr>
        <b/>
        <sz val="8"/>
        <rFont val="Arial"/>
        <family val="2"/>
      </rPr>
      <t>tekuće</t>
    </r>
    <r>
      <rPr>
        <sz val="8"/>
        <rFont val="Arial"/>
        <family val="2"/>
      </rPr>
      <t xml:space="preserve"> godine 1 u suprotnom 0</t>
    </r>
  </si>
  <si>
    <t xml:space="preserve"> 28.  Kratkoročni dužnički vrijednosni papiri trgovačkih društava - bruto</t>
  </si>
  <si>
    <t>II. Ukupno smanjenje novčanog tijeka od poslovnih aktivnosti (008 do 011)</t>
  </si>
  <si>
    <t xml:space="preserve">    6. Udio u ostaloj sveobuhvatnoj dobiti/gubitku pridruženih poduzetnika</t>
  </si>
  <si>
    <t xml:space="preserve"> 38.  Dugoročni trgovački krediti i predujmovi trgovačkim društvima - bruto</t>
  </si>
  <si>
    <t xml:space="preserve"> 76.  Troškovi usluga dugoročnog i operativnog leasinga materijalne imovine</t>
  </si>
  <si>
    <t>A1) NETO POVEĆANJE NOVČANOG TIJEKA OD POSLOVNIH
       AKTIVNOSTI (007-012)</t>
  </si>
  <si>
    <t>A2) NETO SMANJENJE NOVČANOG TIJEKA OD POSLOVNIH
       AKTIVNOSTI (012-007)</t>
  </si>
  <si>
    <t xml:space="preserve"> </t>
  </si>
  <si>
    <t>0</t>
  </si>
  <si>
    <t>MB</t>
  </si>
  <si>
    <t>NE</t>
  </si>
  <si>
    <t>VP</t>
  </si>
  <si>
    <t>do</t>
  </si>
  <si>
    <t>za</t>
  </si>
  <si>
    <t>100</t>
  </si>
  <si>
    <t>777</t>
  </si>
  <si>
    <t>AOP</t>
  </si>
  <si>
    <t>BIL</t>
  </si>
  <si>
    <t>Bol</t>
  </si>
  <si>
    <t>DOD</t>
  </si>
  <si>
    <t>FAX</t>
  </si>
  <si>
    <t>Krk</t>
  </si>
  <si>
    <t>MBS</t>
  </si>
  <si>
    <t>NKD</t>
  </si>
  <si>
    <t>NTD</t>
  </si>
  <si>
    <t>NTI</t>
  </si>
  <si>
    <t>Nin</t>
  </si>
  <si>
    <t>OIB</t>
  </si>
  <si>
    <t>OPC</t>
  </si>
  <si>
    <t>Pag</t>
  </si>
  <si>
    <t>RDG</t>
  </si>
  <si>
    <t>Rab</t>
  </si>
  <si>
    <t>TEL</t>
  </si>
  <si>
    <t>VEL</t>
  </si>
  <si>
    <t>VER</t>
  </si>
  <si>
    <t>Vir</t>
  </si>
  <si>
    <t>Vis</t>
  </si>
  <si>
    <t>WEB</t>
  </si>
  <si>
    <t>ZUP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</si>
  <si>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</si>
  <si>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</si>
  <si>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</si>
  <si>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</si>
  <si>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</si>
  <si>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</si>
  <si>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</si>
  <si>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</si>
  <si>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</si>
  <si>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</si>
  <si>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</si>
  <si>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</si>
  <si>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</si>
  <si>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</si>
  <si>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</si>
  <si>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</si>
  <si>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</si>
  <si>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</si>
  <si>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</si>
  <si>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</si>
  <si>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</si>
  <si>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</si>
  <si>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</si>
  <si>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</si>
  <si>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</si>
  <si>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</si>
  <si>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</si>
  <si>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</si>
  <si>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</si>
  <si>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</si>
  <si>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</si>
  <si>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</si>
  <si>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</si>
  <si>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</si>
  <si>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</si>
  <si>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</si>
  <si>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</si>
  <si>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</si>
  <si>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</si>
  <si>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</si>
  <si>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</si>
  <si>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</si>
  <si>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</si>
  <si>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</si>
  <si>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</si>
  <si>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</si>
  <si>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</si>
  <si>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</si>
  <si>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</si>
  <si>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</si>
  <si>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</si>
  <si>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</si>
  <si>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</si>
  <si>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</si>
  <si>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</si>
  <si>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</si>
  <si>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</si>
  <si>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</si>
  <si>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</si>
  <si>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</si>
  <si>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</si>
  <si>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</si>
  <si>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</si>
  <si>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</si>
  <si>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</si>
  <si>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</si>
  <si>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</si>
  <si>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</si>
  <si>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</si>
  <si>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</si>
  <si>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</si>
  <si>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</si>
  <si>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</si>
  <si>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</si>
  <si>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</si>
  <si>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</si>
  <si>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</si>
  <si>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</si>
  <si>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</si>
  <si>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</si>
  <si>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</si>
  <si>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</si>
  <si>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</si>
  <si>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</si>
  <si>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</si>
  <si>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</si>
  <si>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</si>
  <si>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</si>
  <si>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</si>
  <si>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</si>
  <si>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</si>
  <si>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</si>
  <si>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</si>
  <si>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</si>
  <si>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</si>
  <si>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</si>
  <si>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</si>
  <si>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</si>
  <si>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</si>
  <si>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</si>
  <si>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</si>
  <si>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</si>
  <si>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</si>
  <si>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</si>
  <si>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</si>
  <si>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</si>
  <si>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</si>
  <si>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</si>
  <si>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</si>
  <si>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</si>
  <si>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</si>
  <si>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</si>
  <si>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</si>
  <si>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</si>
  <si>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</si>
  <si>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</si>
  <si>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</si>
  <si>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</si>
  <si>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</si>
  <si>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</si>
  <si>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</si>
  <si>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</si>
  <si>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</si>
  <si>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</si>
  <si>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</si>
  <si>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</si>
  <si>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</si>
  <si>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</si>
  <si>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</si>
  <si>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</si>
  <si>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</si>
  <si>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</si>
  <si>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</si>
  <si>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</si>
  <si>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</si>
  <si>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</si>
  <si>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</si>
  <si>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</si>
  <si>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</si>
  <si>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</si>
  <si>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</si>
  <si>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</si>
  <si>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</si>
  <si>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</si>
  <si>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</si>
  <si>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</si>
  <si>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</si>
  <si>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</si>
  <si>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</si>
  <si>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</si>
  <si>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</si>
  <si>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</si>
  <si>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</si>
  <si>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</si>
  <si>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</si>
  <si>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</si>
  <si>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</si>
  <si>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</si>
  <si>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</si>
  <si>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</si>
  <si>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</si>
  <si>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</si>
  <si>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</si>
  <si>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</si>
  <si>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</si>
  <si>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</si>
  <si>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</si>
  <si>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</si>
  <si>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</si>
  <si>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</si>
  <si>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</si>
  <si>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</si>
  <si>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</si>
  <si>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</si>
  <si>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</si>
  <si>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</si>
  <si>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</si>
  <si>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</si>
  <si>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</si>
  <si>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</si>
  <si>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</si>
  <si>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</si>
  <si>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</si>
  <si>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</si>
  <si>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</si>
  <si>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</si>
  <si>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</si>
  <si>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</si>
  <si>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</si>
  <si>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</si>
  <si>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</si>
  <si>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</si>
  <si>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</si>
  <si>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</si>
  <si>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</si>
  <si>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</si>
  <si>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</si>
  <si>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</si>
  <si>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</si>
  <si>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</si>
  <si>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</si>
  <si>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</si>
  <si>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</si>
  <si>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</si>
  <si>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</si>
  <si>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</si>
  <si>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</si>
  <si>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</si>
  <si>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</si>
  <si>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</si>
  <si>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</si>
  <si>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</si>
  <si>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</si>
  <si>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</si>
  <si>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</si>
  <si>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</si>
  <si>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</si>
  <si>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</si>
  <si>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</si>
  <si>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</si>
  <si>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</si>
  <si>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</si>
  <si>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</si>
  <si>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</si>
  <si>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</si>
  <si>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</si>
  <si>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</si>
  <si>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</si>
  <si>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</si>
  <si>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</si>
  <si>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</si>
  <si>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</si>
  <si>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</si>
  <si>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</si>
  <si>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</si>
  <si>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</si>
  <si>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</si>
  <si>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</si>
  <si>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</si>
  <si>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</si>
  <si>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</si>
  <si>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</si>
  <si>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</si>
  <si>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</si>
  <si>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</si>
  <si>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</si>
  <si>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</si>
  <si>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</si>
  <si>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</si>
  <si>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</si>
  <si>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</si>
  <si>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</si>
  <si>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</si>
  <si>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</si>
  <si>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</si>
  <si>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</si>
  <si>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</si>
  <si>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</si>
  <si>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</si>
  <si>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</si>
  <si>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</si>
  <si>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</si>
  <si>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</si>
  <si>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</si>
  <si>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</si>
  <si>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</si>
  <si>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</si>
  <si>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</si>
  <si>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</si>
  <si>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</si>
  <si>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</si>
  <si>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</si>
  <si>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</si>
  <si>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</si>
  <si>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</si>
  <si>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</si>
  <si>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</si>
  <si>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</si>
  <si>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</si>
  <si>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</si>
  <si>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</si>
  <si>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</si>
  <si>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</si>
  <si>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</si>
  <si>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</si>
  <si>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</si>
  <si>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</si>
  <si>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</si>
  <si>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</si>
  <si>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</si>
  <si>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</si>
  <si>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</si>
  <si>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</si>
  <si>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</si>
  <si>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</si>
  <si>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</si>
  <si>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</si>
  <si>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</si>
  <si>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</si>
  <si>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</si>
  <si>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</si>
  <si>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</si>
  <si>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</si>
  <si>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</si>
  <si>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</si>
  <si>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</si>
  <si>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</si>
  <si>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</si>
  <si>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</si>
  <si>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</si>
  <si>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</si>
  <si>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</si>
  <si>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</si>
  <si>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</si>
  <si>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</si>
  <si>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</si>
  <si>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</si>
  <si>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</si>
  <si>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</si>
  <si>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</si>
  <si>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</si>
  <si>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</si>
  <si>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</si>
  <si>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</si>
  <si>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</si>
  <si>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</si>
  <si>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</si>
  <si>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</si>
  <si>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</si>
  <si>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</si>
  <si>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</si>
  <si>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</si>
  <si>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</si>
  <si>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</si>
  <si>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</si>
  <si>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</si>
  <si>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</si>
  <si>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</si>
  <si>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</si>
  <si>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</si>
  <si>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</si>
  <si>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</si>
  <si>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</si>
  <si>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</si>
  <si>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</si>
  <si>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</si>
  <si>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</si>
  <si>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</si>
  <si>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</si>
  <si>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</si>
  <si>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</si>
  <si>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</si>
  <si>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</si>
  <si>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</si>
  <si>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</si>
  <si>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</si>
  <si>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</si>
  <si>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</si>
  <si>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</si>
  <si>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</si>
  <si>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</si>
  <si>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</si>
  <si>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</si>
  <si>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</si>
  <si>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</si>
  <si>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</si>
  <si>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</si>
  <si>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</si>
  <si>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</si>
  <si>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</si>
  <si>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</si>
  <si>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</si>
  <si>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</si>
  <si>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</si>
  <si>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</si>
  <si>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</si>
  <si>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</si>
  <si>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</si>
  <si>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</si>
  <si>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</si>
  <si>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</si>
  <si>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</si>
  <si>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</si>
  <si>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</si>
  <si>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</si>
  <si>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</si>
  <si>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</si>
  <si>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</si>
  <si>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</si>
  <si>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</si>
  <si>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</si>
  <si>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</si>
  <si>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</si>
  <si>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</si>
  <si>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</si>
  <si>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</si>
  <si>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</si>
  <si>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</si>
  <si>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</si>
  <si>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</si>
  <si>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</si>
  <si>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</si>
  <si>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</si>
  <si>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</si>
  <si>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</si>
  <si>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</si>
  <si>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</si>
  <si>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</si>
  <si>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</si>
  <si>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</si>
  <si>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</si>
  <si>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</si>
  <si>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</si>
  <si>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</si>
  <si>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</si>
  <si>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</si>
  <si>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</si>
  <si>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</si>
  <si>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</si>
  <si>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</si>
  <si>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</si>
  <si>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</si>
  <si>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</si>
  <si>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</si>
  <si>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</si>
  <si>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</si>
  <si>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</si>
  <si>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</si>
  <si>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</si>
  <si>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</si>
  <si>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</si>
  <si>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</si>
  <si>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</si>
  <si>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</si>
  <si>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</si>
  <si>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</si>
  <si>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</si>
  <si>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</si>
  <si>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</si>
  <si>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</si>
  <si>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</si>
  <si>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</si>
  <si>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</si>
  <si>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</si>
  <si>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</si>
  <si>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</si>
  <si>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</si>
  <si>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</si>
  <si>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</si>
  <si>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</si>
  <si>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</si>
  <si>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</si>
  <si>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</si>
  <si>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</si>
  <si>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</si>
  <si>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</si>
  <si>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</si>
  <si>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</si>
  <si>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</si>
  <si>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</si>
  <si>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</si>
  <si>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</si>
  <si>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</si>
  <si>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</si>
  <si>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</si>
  <si>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</si>
  <si>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</si>
  <si>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</si>
  <si>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</si>
  <si>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</si>
  <si>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</si>
  <si>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</si>
  <si>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</si>
  <si>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</si>
  <si>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</si>
  <si>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</si>
  <si>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</si>
  <si>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</si>
  <si>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</si>
  <si>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</si>
  <si>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</si>
  <si>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</si>
  <si>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</si>
  <si>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</si>
  <si>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</si>
  <si>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</si>
  <si>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</si>
  <si>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</si>
  <si>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</si>
  <si>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</si>
  <si>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</si>
  <si>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</si>
  <si>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</si>
  <si>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</si>
  <si>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</si>
  <si>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</si>
  <si>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</si>
  <si>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</si>
  <si>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</si>
  <si>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</si>
  <si>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</si>
  <si>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</si>
  <si>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</si>
  <si>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</si>
  <si>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</si>
  <si>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</si>
  <si>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</si>
  <si>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</si>
  <si>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</si>
  <si>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</si>
  <si>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</si>
  <si>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</si>
  <si>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</si>
  <si>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</si>
  <si>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</si>
  <si>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</si>
  <si>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</si>
  <si>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</si>
  <si>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</si>
  <si>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</si>
  <si>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</si>
  <si>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</si>
  <si>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</si>
  <si>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</si>
  <si>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</si>
  <si>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</si>
  <si>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</si>
  <si>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</si>
  <si>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</si>
  <si>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</si>
  <si>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</si>
  <si>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</si>
  <si>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</si>
  <si>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</si>
  <si>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</si>
  <si>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</si>
  <si>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</si>
  <si>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</si>
  <si>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</si>
  <si>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</si>
  <si>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</si>
  <si>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</si>
  <si>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</si>
  <si>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</si>
  <si>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</si>
  <si>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</si>
  <si>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</si>
  <si>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</si>
  <si>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</si>
  <si>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</si>
  <si>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</si>
  <si>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</si>
  <si>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</si>
  <si>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</si>
  <si>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</si>
  <si>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</si>
  <si>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</si>
  <si>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</si>
  <si>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</si>
  <si>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</si>
  <si>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</si>
  <si>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</si>
  <si>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</si>
  <si>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</si>
  <si>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</si>
  <si>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</si>
  <si>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</si>
  <si>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</si>
  <si>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</si>
  <si>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</si>
  <si>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</si>
  <si>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</si>
  <si>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</si>
  <si>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</si>
  <si>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</si>
  <si>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</si>
  <si>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</si>
  <si>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</si>
  <si>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</si>
  <si>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</si>
  <si>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</si>
  <si>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</si>
  <si>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</si>
  <si>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</si>
  <si>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</si>
  <si>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</si>
  <si>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</si>
  <si>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</si>
  <si>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</si>
  <si>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</si>
  <si>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</si>
  <si>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</si>
  <si>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</si>
  <si>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</si>
  <si>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</si>
  <si>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</si>
  <si>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</si>
  <si>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</si>
  <si>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</si>
  <si>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</si>
  <si>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</si>
  <si>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</si>
  <si>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</si>
  <si>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</si>
  <si>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</si>
  <si>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</si>
  <si>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</si>
  <si>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</si>
  <si>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</si>
  <si>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</si>
  <si>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</si>
  <si>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</si>
  <si>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</si>
  <si>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</si>
  <si>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</si>
  <si>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</si>
  <si>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9990</t>
  </si>
  <si>
    <t>Bale</t>
  </si>
  <si>
    <t>Buje</t>
  </si>
  <si>
    <t>Cres</t>
  </si>
  <si>
    <t>Djel</t>
  </si>
  <si>
    <t>Dvor</t>
  </si>
  <si>
    <t>Gola</t>
  </si>
  <si>
    <t>Hvar</t>
  </si>
  <si>
    <t>Ilok</t>
  </si>
  <si>
    <t>KONS</t>
  </si>
  <si>
    <t>Kali</t>
  </si>
  <si>
    <t>Klis</t>
  </si>
  <si>
    <t>Knin</t>
  </si>
  <si>
    <t>Luka</t>
  </si>
  <si>
    <t>M.P.</t>
  </si>
  <si>
    <t>NT_D</t>
  </si>
  <si>
    <t>NT_I</t>
  </si>
  <si>
    <t>OPIS</t>
  </si>
  <si>
    <t>Opci</t>
  </si>
  <si>
    <t>Orle</t>
  </si>
  <si>
    <t>Otok</t>
  </si>
  <si>
    <t>Prom</t>
  </si>
  <si>
    <t>Pula</t>
  </si>
  <si>
    <t>Sali</t>
  </si>
  <si>
    <t>Senj</t>
  </si>
  <si>
    <t>Sinj</t>
  </si>
  <si>
    <t>Ston</t>
  </si>
  <si>
    <t>Tkon</t>
  </si>
  <si>
    <t>Umag</t>
  </si>
  <si>
    <t>Vrsi</t>
  </si>
  <si>
    <t>Vuka</t>
  </si>
  <si>
    <t>23244</t>
  </si>
  <si>
    <t>BIROS</t>
  </si>
  <si>
    <t>Bakar</t>
  </si>
  <si>
    <t>Berek</t>
  </si>
  <si>
    <t>Bilje</t>
  </si>
  <si>
    <t>Blato</t>
  </si>
  <si>
    <t>Brela</t>
  </si>
  <si>
    <t>Buzet</t>
  </si>
  <si>
    <t>Cerna</t>
  </si>
  <si>
    <t>Crnac</t>
  </si>
  <si>
    <t>Darda</t>
  </si>
  <si>
    <t>Davor</t>
  </si>
  <si>
    <t>Dicmo</t>
  </si>
  <si>
    <t>Drnje</t>
  </si>
  <si>
    <t>Erdut</t>
  </si>
  <si>
    <t>Glina</t>
  </si>
  <si>
    <t>Gunja</t>
  </si>
  <si>
    <t>Gvozd</t>
  </si>
  <si>
    <t>IMALM</t>
  </si>
  <si>
    <t>IMAPK</t>
  </si>
  <si>
    <t>Jelsa</t>
  </si>
  <si>
    <t>KNTBR</t>
  </si>
  <si>
    <t>Klana</t>
  </si>
  <si>
    <t>Kolan</t>
  </si>
  <si>
    <t>Labin</t>
  </si>
  <si>
    <t>Lipik</t>
  </si>
  <si>
    <t>Lobor</t>
  </si>
  <si>
    <t>Lokve</t>
  </si>
  <si>
    <t>Lopar</t>
  </si>
  <si>
    <t>Lovas</t>
  </si>
  <si>
    <t>Majur</t>
  </si>
  <si>
    <t>Milna</t>
  </si>
  <si>
    <t>Mljet</t>
  </si>
  <si>
    <t>Molve</t>
  </si>
  <si>
    <t>NAZIV</t>
  </si>
  <si>
    <t>Okrug</t>
  </si>
  <si>
    <t>Ozalj</t>
  </si>
  <si>
    <t>POSTA</t>
  </si>
  <si>
    <t>Pazin</t>
  </si>
  <si>
    <t>Preko</t>
  </si>
  <si>
    <t>Punat</t>
  </si>
  <si>
    <t>SIFRA</t>
  </si>
  <si>
    <t>SVRHA</t>
  </si>
  <si>
    <t>Seget</t>
  </si>
  <si>
    <t>Selca</t>
  </si>
  <si>
    <t>Sifre</t>
  </si>
  <si>
    <t>Sisak</t>
  </si>
  <si>
    <t>Skrad</t>
  </si>
  <si>
    <t>Slunj</t>
  </si>
  <si>
    <t>Solin</t>
  </si>
  <si>
    <t>Sopje</t>
  </si>
  <si>
    <t>Split</t>
  </si>
  <si>
    <t>Sunja</t>
  </si>
  <si>
    <t>Svrha</t>
  </si>
  <si>
    <t>Tisno</t>
  </si>
  <si>
    <t>Tounj</t>
  </si>
  <si>
    <t>Trilj</t>
  </si>
  <si>
    <t>Uputa</t>
  </si>
  <si>
    <t>VLAST</t>
  </si>
  <si>
    <t>Virje</t>
  </si>
  <si>
    <t>Vrbje</t>
  </si>
  <si>
    <t>Vrsar</t>
  </si>
  <si>
    <t>Zabok</t>
  </si>
  <si>
    <t>Zadar</t>
  </si>
  <si>
    <t>naziv</t>
  </si>
  <si>
    <t>Muć</t>
  </si>
  <si>
    <t>ADRESA</t>
  </si>
  <si>
    <t>AKTIVA</t>
  </si>
  <si>
    <t>Adresa</t>
  </si>
  <si>
    <t>Barban</t>
  </si>
  <si>
    <t>Bednja</t>
  </si>
  <si>
    <t>Belica</t>
  </si>
  <si>
    <t>Bilice</t>
  </si>
  <si>
    <t>Bistra</t>
  </si>
  <si>
    <t>Borovo</t>
  </si>
  <si>
    <t>Brinje</t>
  </si>
  <si>
    <t>Cernik</t>
  </si>
  <si>
    <t>DJELAT</t>
  </si>
  <si>
    <t>Drenje</t>
  </si>
  <si>
    <t>E_MAIL</t>
  </si>
  <si>
    <t>Gradac</t>
  </si>
  <si>
    <t>Gradec</t>
  </si>
  <si>
    <t>Hrvace</t>
  </si>
  <si>
    <t>IMABIL</t>
  </si>
  <si>
    <t>IMADOD</t>
  </si>
  <si>
    <t>IMANTD</t>
  </si>
  <si>
    <t>IMANTI</t>
  </si>
  <si>
    <t>IMARDG</t>
  </si>
  <si>
    <t>Ivanec</t>
  </si>
  <si>
    <t>Kalnik</t>
  </si>
  <si>
    <t>Kapela</t>
  </si>
  <si>
    <t>Kaptol</t>
  </si>
  <si>
    <t>Kastav</t>
  </si>
  <si>
    <t>Kijevo</t>
  </si>
  <si>
    <t>Klakar</t>
  </si>
  <si>
    <t>Krnjak</t>
  </si>
  <si>
    <t>Kutina</t>
  </si>
  <si>
    <t>Legrad</t>
  </si>
  <si>
    <t>Lovran</t>
  </si>
  <si>
    <t>MJESTO</t>
  </si>
  <si>
    <t>Marina</t>
  </si>
  <si>
    <t>Mjesto</t>
  </si>
  <si>
    <t>Murter</t>
  </si>
  <si>
    <t>Novska</t>
  </si>
  <si>
    <t>OPCINA</t>
  </si>
  <si>
    <t>Ogulin</t>
  </si>
  <si>
    <t>OibRev</t>
  </si>
  <si>
    <t>Opcine</t>
  </si>
  <si>
    <t>Opuzen</t>
  </si>
  <si>
    <t>Osijek</t>
  </si>
  <si>
    <t>PASIVA</t>
  </si>
  <si>
    <t>Pakrac</t>
  </si>
  <si>
    <t>PodDop</t>
  </si>
  <si>
    <t>Prelog</t>
  </si>
  <si>
    <t>Ribnik</t>
  </si>
  <si>
    <t>Rijeka</t>
  </si>
  <si>
    <t>Rovinj</t>
  </si>
  <si>
    <t>Sibinj</t>
  </si>
  <si>
    <t>Slivno</t>
  </si>
  <si>
    <t>Tinjan</t>
  </si>
  <si>
    <t>Trnava</t>
  </si>
  <si>
    <t>Trogir</t>
  </si>
  <si>
    <t>Trpanj</t>
  </si>
  <si>
    <t>Tuhelj</t>
  </si>
  <si>
    <t>Udbina</t>
  </si>
  <si>
    <t>Velika</t>
  </si>
  <si>
    <t>Vinica</t>
  </si>
  <si>
    <t>Visoko</t>
  </si>
  <si>
    <t>Vodice</t>
  </si>
  <si>
    <t>Vrbnik</t>
  </si>
  <si>
    <t>Vrlika</t>
  </si>
  <si>
    <t>Zagreb</t>
  </si>
  <si>
    <t>Zdenci</t>
  </si>
  <si>
    <t>Zlatar</t>
  </si>
  <si>
    <t>359-228</t>
  </si>
  <si>
    <t>369-590</t>
  </si>
  <si>
    <t>BILANCA</t>
  </si>
  <si>
    <t>Bebrina</t>
  </si>
  <si>
    <t>Bibinje</t>
  </si>
  <si>
    <t>Bilanca</t>
  </si>
  <si>
    <t>Bizovac</t>
  </si>
  <si>
    <t>Brdovec</t>
  </si>
  <si>
    <t>Cestica</t>
  </si>
  <si>
    <t>DATUMDO</t>
  </si>
  <si>
    <t>DATUMOD</t>
  </si>
  <si>
    <t>Daruvar</t>
  </si>
  <si>
    <t>DatumDo</t>
  </si>
  <si>
    <t>DatumOd</t>
  </si>
  <si>
    <t>Delnice</t>
  </si>
  <si>
    <t>Dobrinj</t>
  </si>
  <si>
    <t>Dubrava</t>
  </si>
  <si>
    <t>Ervenik</t>
  </si>
  <si>
    <t>Funtana</t>
  </si>
  <si>
    <t>GOD_OBR</t>
  </si>
  <si>
    <t>Galovac</t>
  </si>
  <si>
    <t>Gorjani</t>
  </si>
  <si>
    <t>Gradina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</si>
  <si>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</si>
  <si>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</si>
  <si>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</si>
  <si>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</si>
  <si>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</si>
  <si>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</si>
  <si>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</si>
  <si>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</si>
  <si>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</si>
  <si>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</si>
  <si>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</si>
  <si>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</si>
  <si>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</si>
  <si>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</si>
  <si>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</si>
  <si>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</si>
  <si>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</si>
  <si>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</si>
  <si>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Imotski</t>
  </si>
  <si>
    <t>Ivanska</t>
  </si>
  <si>
    <t>Janjina</t>
  </si>
  <si>
    <t>Jarmina</t>
  </si>
  <si>
    <t>Jelenje</t>
  </si>
  <si>
    <t>Jesenje</t>
  </si>
  <si>
    <t>KONS_MB</t>
  </si>
  <si>
    <t>KONS_MJ</t>
  </si>
  <si>
    <t>Kamanje</t>
  </si>
  <si>
    <t>Karojba</t>
  </si>
  <si>
    <t>Klanjec</t>
  </si>
  <si>
    <t>Konavle</t>
  </si>
  <si>
    <t>Krapina</t>
  </si>
  <si>
    <t>Kutjevo</t>
  </si>
  <si>
    <t>Lasinja</t>
  </si>
  <si>
    <t>Lastovo</t>
  </si>
  <si>
    <t>Lekenik</t>
  </si>
  <si>
    <t>ListaMB</t>
  </si>
  <si>
    <t>Lovinac</t>
  </si>
  <si>
    <t>Ludbreg</t>
  </si>
  <si>
    <t>MJPOSLP</t>
  </si>
  <si>
    <t>MJPOSLT</t>
  </si>
  <si>
    <t>Matulji</t>
  </si>
  <si>
    <t>Medulin</t>
  </si>
  <si>
    <t>Motovun</t>
  </si>
  <si>
    <t>Nijemci</t>
  </si>
  <si>
    <t>Novalja</t>
  </si>
  <si>
    <t>Novosti</t>
  </si>
  <si>
    <t>OBRAZAC</t>
  </si>
  <si>
    <t>Obrovac</t>
  </si>
  <si>
    <t>Opatija</t>
  </si>
  <si>
    <t>Oprtalj</t>
  </si>
  <si>
    <t>Oriovac</t>
  </si>
  <si>
    <t>PRIPMB1</t>
  </si>
  <si>
    <t>PRIPMB2</t>
  </si>
  <si>
    <t>PRIPMB3</t>
  </si>
  <si>
    <t>Pirovac</t>
  </si>
  <si>
    <t>Podgora</t>
  </si>
  <si>
    <t>Popovac</t>
  </si>
  <si>
    <t>Postira</t>
  </si>
  <si>
    <t>Preseka</t>
  </si>
  <si>
    <t>Prgomet</t>
  </si>
  <si>
    <t>Promina</t>
  </si>
  <si>
    <t>REV_OIB</t>
  </si>
  <si>
    <t>Radoboj</t>
  </si>
  <si>
    <t>Rakovec</t>
  </si>
  <si>
    <t>Rasinja</t>
  </si>
  <si>
    <t>Rugvica</t>
  </si>
  <si>
    <t>STATMB1</t>
  </si>
  <si>
    <t>STATMB2</t>
  </si>
  <si>
    <t>STATMB3</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</si>
  <si>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</si>
  <si>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</si>
  <si>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</si>
  <si>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</si>
  <si>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</si>
  <si>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</si>
  <si>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</si>
  <si>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</si>
  <si>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</si>
  <si>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</si>
  <si>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</si>
  <si>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</si>
  <si>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</si>
  <si>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</si>
  <si>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</si>
  <si>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</si>
  <si>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</si>
  <si>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</si>
  <si>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</si>
  <si>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</si>
  <si>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Zadruga</t>
  </si>
  <si>
    <t>Zagvozd</t>
  </si>
  <si>
    <t>Draž</t>
  </si>
  <si>
    <t>Križ</t>
  </si>
  <si>
    <t>Mače</t>
  </si>
  <si>
    <t>Omiš</t>
  </si>
  <si>
    <t>Raša</t>
  </si>
  <si>
    <t>. godinu</t>
  </si>
  <si>
    <t>02037696</t>
  </si>
  <si>
    <t>90443748</t>
  </si>
  <si>
    <t>BILJESKA</t>
  </si>
  <si>
    <t>Bedenica</t>
  </si>
  <si>
    <t>Benkovac</t>
  </si>
  <si>
    <t>Bjelovar</t>
  </si>
  <si>
    <t>Breznica</t>
  </si>
  <si>
    <t>Bukovlje</t>
  </si>
  <si>
    <t>Cerovlje</t>
  </si>
  <si>
    <t>Civljane</t>
  </si>
  <si>
    <t>DECIMALE</t>
  </si>
  <si>
    <t>Drenovci</t>
  </si>
  <si>
    <t>Dugi Rat</t>
  </si>
  <si>
    <t>Gundinci</t>
  </si>
  <si>
    <t>IMAREVIZ</t>
  </si>
  <si>
    <t>ISTARSKA</t>
  </si>
  <si>
    <t>Ivankovo</t>
  </si>
  <si>
    <t>Jakovlje</t>
  </si>
  <si>
    <t>Jasenice</t>
  </si>
  <si>
    <t>Josipdol</t>
  </si>
  <si>
    <t>KAPITALD</t>
  </si>
  <si>
    <t>KAPITALS</t>
  </si>
  <si>
    <t>KONS_NAZ</t>
  </si>
  <si>
    <t>KTR_BROJ</t>
  </si>
  <si>
    <t>Kanfanar</t>
  </si>
  <si>
    <t>Karlobag</t>
  </si>
  <si>
    <t>Karlovac</t>
  </si>
  <si>
    <t>Kistanje</t>
  </si>
  <si>
    <t>Konsolid</t>
  </si>
  <si>
    <t>Kontrole</t>
  </si>
  <si>
    <t>Kostrena</t>
  </si>
  <si>
    <t>Kotoriba</t>
  </si>
  <si>
    <t>Kukljica</t>
  </si>
  <si>
    <t>Kumrovec</t>
  </si>
  <si>
    <t>Lumbarda</t>
  </si>
  <si>
    <t>Lupoglav</t>
  </si>
  <si>
    <t>MBSERVIS</t>
  </si>
  <si>
    <t>Makarska</t>
  </si>
  <si>
    <t>MjesPosl</t>
  </si>
  <si>
    <t>Mrkopalj</t>
  </si>
  <si>
    <t>Novigrad</t>
  </si>
  <si>
    <t>OPIS VEL</t>
  </si>
  <si>
    <t>OvlOsime</t>
  </si>
  <si>
    <t>Petlovac</t>
  </si>
  <si>
    <t>Petrinja</t>
  </si>
  <si>
    <t>Podturen</t>
  </si>
  <si>
    <t>Pokupsko</t>
  </si>
  <si>
    <t>Povljana</t>
  </si>
  <si>
    <t>Pregrada</t>
  </si>
  <si>
    <t>Privlaka</t>
  </si>
  <si>
    <t>REVIZIJA</t>
  </si>
  <si>
    <t>Rakovica</t>
  </si>
  <si>
    <t>Revizija</t>
  </si>
  <si>
    <t>Saborsko</t>
  </si>
  <si>
    <t>Semeljci</t>
  </si>
  <si>
    <t>Smokvica</t>
  </si>
  <si>
    <t>Telefon:</t>
  </si>
  <si>
    <t>Tordinci</t>
  </si>
  <si>
    <t>Tovarnik</t>
  </si>
  <si>
    <t>Ustanova</t>
  </si>
  <si>
    <t>VELICINA</t>
  </si>
  <si>
    <t>Vinkovci</t>
  </si>
  <si>
    <t>Vrbovsko</t>
  </si>
  <si>
    <t>Vrhovine</t>
  </si>
  <si>
    <t>ZADARSKA</t>
  </si>
  <si>
    <t>ZAPPROSD</t>
  </si>
  <si>
    <t>ZAPPROST</t>
  </si>
  <si>
    <t>ZUPANIJA</t>
  </si>
  <si>
    <t>Zadvarje</t>
  </si>
  <si>
    <t>Zmijavci</t>
  </si>
  <si>
    <t>110007749</t>
  </si>
  <si>
    <t>Antunovac</t>
  </si>
  <si>
    <t>Beretinec</t>
  </si>
  <si>
    <t>Biskupija</t>
  </si>
  <si>
    <t>Bosiljevo</t>
  </si>
  <si>
    <t>Brestovac</t>
  </si>
  <si>
    <t>Brtonigla</t>
  </si>
  <si>
    <t>Cetingrad</t>
  </si>
  <si>
    <t>Dekanovec</t>
  </si>
  <si>
    <t>Dubravica</t>
  </si>
  <si>
    <t>Dubrovnik</t>
  </si>
  <si>
    <t>Duga Resa</t>
  </si>
  <si>
    <t>Dugo Selo</t>
  </si>
  <si>
    <t>Dugopolje</t>
  </si>
  <si>
    <t>IMAGODIZV</t>
  </si>
  <si>
    <t>Jagodnjak</t>
  </si>
  <si>
    <t>Jasenovac</t>
  </si>
  <si>
    <t>KNTRLISTE</t>
  </si>
  <si>
    <t>KONS_POST</t>
  </si>
  <si>
    <t>Kalinovac</t>
  </si>
  <si>
    <t>Klenovnik</t>
  </si>
  <si>
    <t>Kravarsko</t>
  </si>
  <si>
    <t>Lepoglava</t>
  </si>
  <si>
    <t>Marijanci</t>
  </si>
  <si>
    <t>Mihovljan</t>
  </si>
  <si>
    <t>NAZIV_OPC</t>
  </si>
  <si>
    <t>NAZIV_ZUP</t>
  </si>
  <si>
    <t>OIB rev.:</t>
  </si>
  <si>
    <t>OVL_OSOBA</t>
  </si>
  <si>
    <t>Oprisavci</t>
  </si>
  <si>
    <t>Orahovica</t>
  </si>
  <si>
    <t>Orehovica</t>
  </si>
  <si>
    <t>Oroslavje</t>
  </si>
  <si>
    <t>Peteranec</t>
  </si>
  <si>
    <t>Petrovsko</t>
  </si>
  <si>
    <t>Podbablje</t>
  </si>
  <si>
    <t>Podstrana</t>
  </si>
  <si>
    <t>Pojezerje</t>
  </si>
  <si>
    <t>Posedarje</t>
  </si>
  <si>
    <t>Punitovci</t>
  </si>
  <si>
    <t>Rogoznica</t>
  </si>
  <si>
    <t>SIF_SVRHE</t>
  </si>
  <si>
    <t>Sikirevci</t>
  </si>
  <si>
    <t>Sokolovac</t>
  </si>
  <si>
    <t>Stankovci</t>
  </si>
  <si>
    <t>Starigrad</t>
  </si>
  <si>
    <t>Suhopolje</t>
  </si>
  <si>
    <t>Telefaks:</t>
  </si>
  <si>
    <t>VRSTA_IZV</t>
  </si>
  <si>
    <t>Vela Luka</t>
  </si>
  <si>
    <t>Vrsta_izv</t>
  </si>
  <si>
    <t>Zaposleni</t>
  </si>
  <si>
    <t>Čabar</t>
  </si>
  <si>
    <t>Čavle</t>
  </si>
  <si>
    <t>Čazma</t>
  </si>
  <si>
    <t>Čepin</t>
  </si>
  <si>
    <t>Baška</t>
  </si>
  <si>
    <t>Drniš</t>
  </si>
  <si>
    <t>Koška</t>
  </si>
  <si>
    <t>Kršan</t>
  </si>
  <si>
    <t>Lukač</t>
  </si>
  <si>
    <t>Pićan</t>
  </si>
  <si>
    <t>Ploče</t>
  </si>
  <si>
    <t>Pošta</t>
  </si>
  <si>
    <t>Poreč</t>
  </si>
  <si>
    <t>Pušća</t>
  </si>
  <si>
    <t>Ružić</t>
  </si>
  <si>
    <t>Sirač</t>
  </si>
  <si>
    <t>Voćin</t>
  </si>
  <si>
    <t>Šolta</t>
  </si>
  <si>
    <t>Žminj</t>
  </si>
  <si>
    <t>01.01.2015</t>
  </si>
  <si>
    <t>31.12.2015</t>
  </si>
  <si>
    <t>Bogdanovci</t>
  </si>
  <si>
    <t>Crikvenica</t>
  </si>
  <si>
    <t>Hercegovac</t>
  </si>
  <si>
    <t>IMAODLRASP</t>
  </si>
  <si>
    <t>IMAODLUTVR</t>
  </si>
  <si>
    <t>KONTAKT_OS</t>
  </si>
  <si>
    <t>Koprivnica</t>
  </si>
  <si>
    <t>Kraljevica</t>
  </si>
  <si>
    <t>Lipovljani</t>
  </si>
  <si>
    <t>Negoslavci</t>
  </si>
  <si>
    <t>Novi Marof</t>
  </si>
  <si>
    <t>Novo Virje</t>
  </si>
  <si>
    <t>OPIS_SVRHE</t>
  </si>
  <si>
    <t>Petrijanec</t>
  </si>
  <si>
    <t>Petrijevci</t>
  </si>
  <si>
    <t>Pisarovina</t>
  </si>
  <si>
    <t>Pleternica</t>
  </si>
  <si>
    <t>Ravna Gora</t>
  </si>
  <si>
    <t>SIF_VLASTI</t>
  </si>
  <si>
    <t>Stari Grad</t>
  </si>
  <si>
    <t>Tompojevci</t>
  </si>
  <si>
    <t>VRIJEDNOST</t>
  </si>
  <si>
    <t>Virovitica</t>
  </si>
  <si>
    <t>ZAPSTANJEP</t>
  </si>
  <si>
    <t>ZAPSTANJET</t>
  </si>
  <si>
    <t>12144049303</t>
  </si>
  <si>
    <t>Brckovljani</t>
  </si>
  <si>
    <t>Cista Provo</t>
  </si>
  <si>
    <t>Donji Lapac</t>
  </si>
  <si>
    <t>Ernestinovo</t>
  </si>
  <si>
    <t>GRAD ZAGREB</t>
  </si>
  <si>
    <t>Gornja Reka</t>
  </si>
  <si>
    <t>Gornja Vrba</t>
  </si>
  <si>
    <t>KONTROLIRAN</t>
  </si>
  <si>
    <t>KTR_LISTAMB</t>
  </si>
  <si>
    <t>Magadenovac</t>
  </si>
  <si>
    <t>NAZIVSERVIS</t>
  </si>
  <si>
    <t>Nova Kapela</t>
  </si>
  <si>
    <t>OPIS_VLASTI</t>
  </si>
  <si>
    <t>Podcrkavlje</t>
  </si>
  <si>
    <t>Pribislavec</t>
  </si>
  <si>
    <t>SIF_OBL_ORG</t>
  </si>
  <si>
    <t>Strahoninec</t>
  </si>
  <si>
    <t>Strizivojna</t>
  </si>
  <si>
    <t>Sveti Ilija</t>
  </si>
  <si>
    <t>Tar-Vabriga</t>
  </si>
  <si>
    <t>Vladislavci</t>
  </si>
  <si>
    <t>Čaglin</t>
  </si>
  <si>
    <t>Đakovo</t>
  </si>
  <si>
    <t>Fažana</t>
  </si>
  <si>
    <t>Fužine</t>
  </si>
  <si>
    <t>Garčin</t>
  </si>
  <si>
    <t>Gospić</t>
  </si>
  <si>
    <t>Gračac</t>
  </si>
  <si>
    <t>Jakšić</t>
  </si>
  <si>
    <t>Komiža</t>
  </si>
  <si>
    <t>Krašić</t>
  </si>
  <si>
    <t>Lovreć</t>
  </si>
  <si>
    <t>Našice</t>
  </si>
  <si>
    <t>Nuštar</t>
  </si>
  <si>
    <t>Općina</t>
  </si>
  <si>
    <t>Orebić</t>
  </si>
  <si>
    <t>Otočac</t>
  </si>
  <si>
    <t>Pašman</t>
  </si>
  <si>
    <t>Plaški</t>
  </si>
  <si>
    <t>Polača</t>
  </si>
  <si>
    <t>Požega</t>
  </si>
  <si>
    <t>Tučepi</t>
  </si>
  <si>
    <t>Unešić</t>
  </si>
  <si>
    <t>Vojnić</t>
  </si>
  <si>
    <t>Štitar</t>
  </si>
  <si>
    <t>Babina Greda</t>
  </si>
  <si>
    <t>Hum Na Sutli</t>
  </si>
  <si>
    <t>Jastrebarsko</t>
  </si>
  <si>
    <t>Mali Bukovec</t>
  </si>
  <si>
    <t>PorijekloKap</t>
  </si>
  <si>
    <t>Sveta Marija</t>
  </si>
  <si>
    <t>Beli Manastir</t>
  </si>
  <si>
    <t>Brod Moravice</t>
  </si>
  <si>
    <t>Donja Dubrava</t>
  </si>
  <si>
    <t>Donja Stubica</t>
  </si>
  <si>
    <t>Donji Vidovec</t>
  </si>
  <si>
    <t>Ferdinandovac</t>
  </si>
  <si>
    <t>KONTAKT_EMAIL</t>
  </si>
  <si>
    <t>Kula Norinska</t>
  </si>
  <si>
    <t>Mala Subotica</t>
  </si>
  <si>
    <t>Marija Gorica</t>
  </si>
  <si>
    <t>Martinska Ves</t>
  </si>
  <si>
    <t>Nova Bukovica</t>
  </si>
  <si>
    <t>OSTALI PODACI</t>
  </si>
  <si>
    <t>Sveta Nedelja</t>
  </si>
  <si>
    <t>Velika Gorica</t>
  </si>
  <si>
    <t>Velika Ludina</t>
  </si>
  <si>
    <t>Zagorska Sela</t>
  </si>
  <si>
    <t>Zemunik Donji</t>
  </si>
  <si>
    <t>Čačinci</t>
  </si>
  <si>
    <t>Čakovec</t>
  </si>
  <si>
    <t>Čeminac</t>
  </si>
  <si>
    <t>Đulovac</t>
  </si>
  <si>
    <t>Belišće</t>
  </si>
  <si>
    <t>Desinić</t>
  </si>
  <si>
    <t>Goričan</t>
  </si>
  <si>
    <t>Kaštela</t>
  </si>
  <si>
    <t>Korčula</t>
  </si>
  <si>
    <t>Lanišće</t>
  </si>
  <si>
    <t>Ližnjan</t>
  </si>
  <si>
    <t>Marčana</t>
  </si>
  <si>
    <t>Matični</t>
  </si>
  <si>
    <t>Mikleuš</t>
  </si>
  <si>
    <t>Okučani</t>
  </si>
  <si>
    <t>Omišalj</t>
  </si>
  <si>
    <t>Perušić</t>
  </si>
  <si>
    <t>Pučišća</t>
  </si>
  <si>
    <t>Ražanac</t>
  </si>
  <si>
    <t>Rovišće</t>
  </si>
  <si>
    <t>Sućuraj</t>
  </si>
  <si>
    <t>Sukošan</t>
  </si>
  <si>
    <t>Viškovo</t>
  </si>
  <si>
    <t>Višnjan</t>
  </si>
  <si>
    <t>Vođinci</t>
  </si>
  <si>
    <t>Šibenik</t>
  </si>
  <si>
    <t>Žakanje</t>
  </si>
  <si>
    <t>Županja</t>
  </si>
  <si>
    <t xml:space="preserve">   3. Goodwill</t>
  </si>
  <si>
    <t>BILANCA-PASIVA</t>
  </si>
  <si>
    <t>DODATNI PODACI</t>
  </si>
  <si>
    <t>Dodatni podaci</t>
  </si>
  <si>
    <t>Donji Miholjac</t>
  </si>
  <si>
    <t>Gornja Stubica</t>
  </si>
  <si>
    <t>Kontrolni broj</t>
  </si>
  <si>
    <t>Naziv pozicije</t>
  </si>
  <si>
    <t>Novi Golubovec</t>
  </si>
  <si>
    <t>Prezime i ime:</t>
  </si>
  <si>
    <t>Slavonski Brod</t>
  </si>
  <si>
    <t>Stari Jankovci</t>
  </si>
  <si>
    <t>Sveta Nedjelja</t>
  </si>
  <si>
    <t>Veliki Bukovec</t>
  </si>
  <si>
    <t>(naziv servisa)</t>
  </si>
  <si>
    <t>Biograd na Moru</t>
  </si>
  <si>
    <t>Brodski Stupnik</t>
  </si>
  <si>
    <t>Donji Kraljevec</t>
  </si>
  <si>
    <t>Generalski Stol</t>
  </si>
  <si>
    <t>Gornji Kneginec</t>
  </si>
  <si>
    <t>Hrvatska Dubica</t>
  </si>
  <si>
    <t>Mali poduzetnik</t>
  </si>
  <si>
    <t>Marija Bistrica</t>
  </si>
  <si>
    <t>Novi Vinodolski</t>
  </si>
  <si>
    <t>Otok (Vinkovci)</t>
  </si>
  <si>
    <t>Primorski Dolac</t>
  </si>
  <si>
    <t>Stari Mikanovci</t>
  </si>
  <si>
    <t>Velika Kopanica</t>
  </si>
  <si>
    <t>Velika Pisanica</t>
  </si>
  <si>
    <t>Veliko Trojstvo</t>
  </si>
  <si>
    <t>Zlatar-Bistrica</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</si>
  <si>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</si>
  <si>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</si>
  <si>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</si>
  <si>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</si>
  <si>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</si>
  <si>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</si>
  <si>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</si>
  <si>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</si>
  <si>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</si>
  <si>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</si>
  <si>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</si>
  <si>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</si>
  <si>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</si>
  <si>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</si>
  <si>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</si>
  <si>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</si>
  <si>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</si>
  <si>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</si>
  <si>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</si>
  <si>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</si>
  <si>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</si>
  <si>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</si>
  <si>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</si>
  <si>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</si>
  <si>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Veličina</t>
  </si>
  <si>
    <t>Viškovci</t>
  </si>
  <si>
    <t>Vižinada</t>
  </si>
  <si>
    <t>Zaprešić</t>
  </si>
  <si>
    <t>Zažablje</t>
  </si>
  <si>
    <t>Šenkovec</t>
  </si>
  <si>
    <t>Škabrnje</t>
  </si>
  <si>
    <t>Štefanje</t>
  </si>
  <si>
    <t>Štrigova</t>
  </si>
  <si>
    <t>Žumberak</t>
  </si>
  <si>
    <r>
      <t xml:space="preserve">AOP
</t>
    </r>
    <r>
      <rPr>
        <b/>
        <sz val="8"/>
        <color indexed="9"/>
        <rFont val="Arial"/>
        <family val="2"/>
      </rPr>
      <t>oznaka</t>
    </r>
  </si>
  <si>
    <r>
      <t xml:space="preserve">AOP
</t>
    </r>
    <r>
      <rPr>
        <b/>
        <sz val="7"/>
        <color indexed="9"/>
        <rFont val="Arial"/>
        <family val="2"/>
      </rPr>
      <t>oznaka</t>
    </r>
  </si>
  <si>
    <t xml:space="preserve"> 82.  Stipendije</t>
  </si>
  <si>
    <t xml:space="preserve"> 86.  Otpremnine</t>
  </si>
  <si>
    <t>BILANCA - AKTIVA</t>
  </si>
  <si>
    <t>BRODSKO-POSAVSKA</t>
  </si>
  <si>
    <t>Donji Andrijevci</t>
  </si>
  <si>
    <t>Donji Kukuruzari</t>
  </si>
  <si>
    <t>Donji Martijanec</t>
  </si>
  <si>
    <t>Internet adresa:</t>
  </si>
  <si>
    <t>Naziv obveznika:</t>
  </si>
  <si>
    <t>Obveza revizije:</t>
  </si>
  <si>
    <t>Prethodna godina</t>
  </si>
  <si>
    <t>Vrsta posla: 777</t>
  </si>
  <si>
    <t>5. Ostale rezerve</t>
  </si>
  <si>
    <t>ARGYRUNTUM d.o.o.</t>
  </si>
  <si>
    <t>Gornji Mihaljevec</t>
  </si>
  <si>
    <t>Krapinske Toplice</t>
  </si>
  <si>
    <t>Podravske Sesvete</t>
  </si>
  <si>
    <t>Sveti Ivan Zelina</t>
  </si>
  <si>
    <t>Trgovac pojedinac</t>
  </si>
  <si>
    <t>Velika Trnovitica</t>
  </si>
  <si>
    <t>Veliki poduzetnik</t>
  </si>
  <si>
    <t>Zrinski Topolovac</t>
  </si>
  <si>
    <t>Đelekovec</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</si>
  <si>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</si>
  <si>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</si>
  <si>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</si>
  <si>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</si>
  <si>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</si>
  <si>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</si>
  <si>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</si>
  <si>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</si>
  <si>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</si>
  <si>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</si>
  <si>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</si>
  <si>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</si>
  <si>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</si>
  <si>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</si>
  <si>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</si>
  <si>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</si>
  <si>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 xml:space="preserve">   2. Amortizacija</t>
  </si>
  <si>
    <t xml:space="preserve">   4. Amortizacija</t>
  </si>
  <si>
    <t xml:space="preserve">   7. Rezerviranja</t>
  </si>
  <si>
    <t>KRAPINSKO-ZAGORSKA</t>
  </si>
  <si>
    <t>Kraljevec na Sutli</t>
  </si>
  <si>
    <t>Novigrad Podravski</t>
  </si>
  <si>
    <t>PRIMORSKO-GORANSKA</t>
  </si>
  <si>
    <t>Slobodno zanimanje</t>
  </si>
  <si>
    <t>Staro Petrovo Selo</t>
  </si>
  <si>
    <t>Zajednica ustanova</t>
  </si>
  <si>
    <t>(strani kapital, %)</t>
  </si>
  <si>
    <t>1. Zakonske rezerve</t>
  </si>
  <si>
    <t>Hrvatska Kostajnica</t>
  </si>
  <si>
    <t>Podravska Moslavina</t>
  </si>
  <si>
    <t>Popis dokumentacije</t>
  </si>
  <si>
    <t>Porijeklo kapitala:</t>
  </si>
  <si>
    <t>Referentna stranica</t>
  </si>
  <si>
    <t>STARIGRAD PAKLENICA</t>
  </si>
  <si>
    <t>Sveti Filip i Jakov</t>
  </si>
  <si>
    <t>Đurđenovac</t>
  </si>
  <si>
    <t>Baška Voda</t>
  </si>
  <si>
    <t>Barilovići</t>
  </si>
  <si>
    <t>Budinščina</t>
  </si>
  <si>
    <t>Donja Voća</t>
  </si>
  <si>
    <t>Farkaševac</t>
  </si>
  <si>
    <t>KARLOVAČKA</t>
  </si>
  <si>
    <t>Ljubešćica</t>
  </si>
  <si>
    <t>MEĐIMURSKA</t>
  </si>
  <si>
    <t>Sveti Đurđ</t>
  </si>
  <si>
    <t>Vlasništvo</t>
  </si>
  <si>
    <t>Vratišinec</t>
  </si>
  <si>
    <t>ZAGREBAČKA</t>
  </si>
  <si>
    <t>Šestanovac</t>
  </si>
  <si>
    <t>2. Preneseni gubitak</t>
  </si>
  <si>
    <t>A) KAPITAL I REZERVE</t>
  </si>
  <si>
    <t>SPLITSKO-DALMATINSKA</t>
  </si>
  <si>
    <t>Sveti Juraj na Bregu</t>
  </si>
  <si>
    <t>Sveti Martin na Muri</t>
  </si>
  <si>
    <t>Sveti Petar Orehovec</t>
  </si>
  <si>
    <t>VUKOVARSKO-SRIJEMSKA</t>
  </si>
  <si>
    <t>XII.  POREZ NA DOBIT</t>
  </si>
  <si>
    <t>ks-biros@zd.t-com.hr</t>
  </si>
  <si>
    <t>(u prethodnoj godini)</t>
  </si>
  <si>
    <t>4. Statutarne rezerve</t>
  </si>
  <si>
    <t>II. KAPITALNE REZERVE</t>
  </si>
  <si>
    <t>Privatno od osnivanja</t>
  </si>
  <si>
    <t>Bedekovčina</t>
  </si>
  <si>
    <t>Ivanić-Grad</t>
  </si>
  <si>
    <t>Klinča Sela</t>
  </si>
  <si>
    <t>Mali Lošinj</t>
  </si>
  <si>
    <t>VARAŽDINSKA</t>
  </si>
  <si>
    <t xml:space="preserve">   1. Izdaci za razvoj</t>
  </si>
  <si>
    <t xml:space="preserve">   3. Gotovi proizvodi</t>
  </si>
  <si>
    <t xml:space="preserve">   5. Smanjenje zaliha</t>
  </si>
  <si>
    <t xml:space="preserve"> 84.  Primici u naravi</t>
  </si>
  <si>
    <t>BJELOVARSKO-BILOGORSKA</t>
  </si>
  <si>
    <t>I. ZALIHE (036 do 042)</t>
  </si>
  <si>
    <t>VII. MANJINSKI INTERES</t>
  </si>
  <si>
    <t xml:space="preserve"> 100.  Uvoz u razdoblju</t>
  </si>
  <si>
    <t>Knjigovodstveni servis:</t>
  </si>
  <si>
    <t>Obiteljsko gospodarstvo</t>
  </si>
  <si>
    <t>Osoba za kontaktiranje:</t>
  </si>
  <si>
    <t>Prethodna godina
(neto)</t>
  </si>
  <si>
    <t>Andrijaševci</t>
  </si>
  <si>
    <t>MARIO ZUBČIĆ</t>
  </si>
  <si>
    <t>Sveti Lovreč</t>
  </si>
  <si>
    <t>Svetvinčenat</t>
  </si>
  <si>
    <t>Šifra NKD-a:</t>
  </si>
  <si>
    <t xml:space="preserve">   1. Dobit prije poreza</t>
  </si>
  <si>
    <t xml:space="preserve">   1. Prihodi od prodaje</t>
  </si>
  <si>
    <t>1. Dobit poslovne godine</t>
  </si>
  <si>
    <t>Broj mjeseci poslovanja:</t>
  </si>
  <si>
    <t>Privatno nakon pretvorbe</t>
  </si>
  <si>
    <r>
      <t>Obrazac</t>
    </r>
    <r>
      <rPr>
        <b/>
        <sz val="10"/>
        <color indexed="18"/>
        <rFont val="Arial"/>
        <family val="2"/>
      </rPr>
      <t xml:space="preserve">
</t>
    </r>
    <r>
      <rPr>
        <b/>
        <sz val="12"/>
        <color indexed="18"/>
        <rFont val="Arial Black"/>
        <family val="2"/>
      </rPr>
      <t>POD-BIL</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</si>
  <si>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</si>
  <si>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POD-NTD</t>
    </r>
  </si>
  <si>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</si>
  <si>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POD-RDG</t>
    </r>
  </si>
  <si>
    <t>Srednje veliki poduzetnik</t>
  </si>
  <si>
    <t>Vrsta poslovnog subjekta:</t>
  </si>
  <si>
    <t>Breznički Hum</t>
  </si>
  <si>
    <t>LIČKO-SENJSKA</t>
  </si>
  <si>
    <t>Nova Gradiška</t>
  </si>
  <si>
    <t>Tekuća godina</t>
  </si>
  <si>
    <t xml:space="preserve">     3. Druga rezerviranja</t>
  </si>
  <si>
    <t xml:space="preserve">   1. Sirovine i materijal</t>
  </si>
  <si>
    <t xml:space="preserve">   2. Proizvodnja u tijeku</t>
  </si>
  <si>
    <t xml:space="preserve">   5. Predujmovi za zalihe</t>
  </si>
  <si>
    <t xml:space="preserve"> 23b. Osnovno stado - neto</t>
  </si>
  <si>
    <t>2. Gubitak poslovne godine</t>
  </si>
  <si>
    <t xml:space="preserve"> 23a. Osnovno stado - bruto</t>
  </si>
  <si>
    <t>Kontrolni zbroj (300 + 301)</t>
  </si>
  <si>
    <t>DRAGAN TROPŠEK</t>
  </si>
  <si>
    <t>Donja Motičina</t>
  </si>
  <si>
    <t>Grubišno Polje</t>
  </si>
  <si>
    <t>Kloštar Ivanić</t>
  </si>
  <si>
    <t>Stara Gradiška</t>
  </si>
  <si>
    <t>Veliki Grđevac</t>
  </si>
  <si>
    <t xml:space="preserve">     4. Obveze za predujmove</t>
  </si>
  <si>
    <t xml:space="preserve">    3. Postrojenja i oprema </t>
  </si>
  <si>
    <t xml:space="preserve">    9. Ulaganje u nekretnine</t>
  </si>
  <si>
    <t>IV. NOVAC U BANCI I BLAGAJNI</t>
  </si>
  <si>
    <t>IV. REVALORIZACIJSKE REZERVE</t>
  </si>
  <si>
    <t>Kontrolni zbroj (171 do 186)</t>
  </si>
  <si>
    <t>Kontrolni zbroj (188 do 205)</t>
  </si>
  <si>
    <t>Kontrolni zbroj (207 do 211)</t>
  </si>
  <si>
    <t>Kontrolni zbroj (213 do 218)</t>
  </si>
  <si>
    <t>Kontrolni zbroj (220 do 225)</t>
  </si>
  <si>
    <t>Kontrolni zbroj (227 do 231)</t>
  </si>
  <si>
    <t>Kontrolni zbroj (233 do 238)</t>
  </si>
  <si>
    <t>Kontrolni zbroj (240 do 249)</t>
  </si>
  <si>
    <t>Kontrolni zbroj (251 do 254)</t>
  </si>
  <si>
    <t>Kontrolni zbroj (278 do 280)</t>
  </si>
  <si>
    <t>Kontrolni zbroj (282 do 285)</t>
  </si>
  <si>
    <t>Kontrolni zbroj (287 do 292)</t>
  </si>
  <si>
    <t>Kontrolni zbroj (294 do 298)</t>
  </si>
  <si>
    <t xml:space="preserve">   2. Ostali poslovni prihodi</t>
  </si>
  <si>
    <t xml:space="preserve">   8. Ostali poslovni rashodi</t>
  </si>
  <si>
    <t>I. TEMELJNI (UPISANI) KAPITAL</t>
  </si>
  <si>
    <t>Adresa e-pošte:</t>
  </si>
  <si>
    <t>Levanjska Varoš</t>
  </si>
  <si>
    <t>Mursko Središće</t>
  </si>
  <si>
    <t>Slavonski Šamac</t>
  </si>
  <si>
    <t>Šifra županije:</t>
  </si>
  <si>
    <t>Špišić Bukovica</t>
  </si>
  <si>
    <t>Župa Dubrovačka</t>
  </si>
  <si>
    <t xml:space="preserve">  1. Dobit razdoblja (149-151)</t>
  </si>
  <si>
    <t xml:space="preserve"> 18b. Nestambene zgrade - neto</t>
  </si>
  <si>
    <t>2. Rezerve za vlastite dionice</t>
  </si>
  <si>
    <t xml:space="preserve"> 18a. Nestambene zgrade - bruto</t>
  </si>
  <si>
    <t>    1. Izdaci za razvoj - bruto</t>
  </si>
  <si>
    <t xml:space="preserve">    1. Zemljište</t>
  </si>
  <si>
    <t>Dioničko društvo</t>
  </si>
  <si>
    <t>Gornji Bogićevci</t>
  </si>
  <si>
    <t>Inozemni osnivač</t>
  </si>
  <si>
    <t>Mošćenička Draga</t>
  </si>
  <si>
    <t>Oznaka veličine:</t>
  </si>
  <si>
    <t>Plitvička Jezera</t>
  </si>
  <si>
    <t>Stubičke Toplice</t>
  </si>
  <si>
    <t>Sveti Ivan Žabno</t>
  </si>
  <si>
    <t>Veliko Trgovišće</t>
  </si>
  <si>
    <t>ŠIBENSKO-KNINSKA</t>
  </si>
  <si>
    <t xml:space="preserve">  2. Gubitak razdoblja (151-148)</t>
  </si>
  <si>
    <t xml:space="preserve"> 21b. Prijevozna sredstva - neto</t>
  </si>
  <si>
    <t xml:space="preserve"> 80.  Premije osiguranja (bruto)</t>
  </si>
  <si>
    <t xml:space="preserve"> 90.  Prihodi od udjela u dobiti</t>
  </si>
  <si>
    <t>2. Pripisana manjinskom interesu</t>
  </si>
  <si>
    <t>2. Pripisano manjinskom interesu</t>
  </si>
  <si>
    <t>XIV. DOBIT ILI GUBITAK RAZDOBLJA</t>
  </si>
  <si>
    <t xml:space="preserve">    4. Ostali financijski rashodi</t>
  </si>
  <si>
    <t xml:space="preserve">    8. Ostala materijalna imovina</t>
  </si>
  <si>
    <t xml:space="preserve"> 21a. Prijevozna sredstva - bruto</t>
  </si>
  <si>
    <t xml:space="preserve"> 68.  Prihodi od prodaje u zemlji</t>
  </si>
  <si>
    <t>106.  Broj lokalnih jedinica (LJ)</t>
  </si>
  <si>
    <t>Obrtnik, obveznik poreza na dobit</t>
  </si>
  <si>
    <t>Predaja samo u svrhu javne objave</t>
  </si>
  <si>
    <t>VII.  IZVANREDNI - OSTALI PRIHODI</t>
  </si>
  <si>
    <t>VIII. IZVANREDNI - OSTALI RASHODI</t>
  </si>
  <si>
    <r>
      <t xml:space="preserve">Rbr. 
</t>
    </r>
    <r>
      <rPr>
        <b/>
        <sz val="8"/>
        <color indexed="9"/>
        <rFont val="Arial"/>
        <family val="2"/>
      </rPr>
      <t>bilješke</t>
    </r>
  </si>
  <si>
    <t xml:space="preserve"> 24b. Šume – neto</t>
  </si>
  <si>
    <t>1. Zadržana dobit</t>
  </si>
  <si>
    <t>Godišnje izvješće</t>
  </si>
  <si>
    <t>Kloštar Podravski</t>
  </si>
  <si>
    <t>Kneževi Vinogradi</t>
  </si>
  <si>
    <t>Koprivnički Bregi</t>
  </si>
  <si>
    <t>Lišane Ostrovičke</t>
  </si>
  <si>
    <t>POŽEŠKO-SLAVONSKA</t>
  </si>
  <si>
    <t>Satnica Đakovačka</t>
  </si>
  <si>
    <t>Vinodolska Općina</t>
  </si>
  <si>
    <t>Vrsta izvještaja:</t>
  </si>
  <si>
    <r>
      <t xml:space="preserve">Kontrolni zbroj </t>
    </r>
    <r>
      <rPr>
        <sz val="9"/>
        <rFont val="Arial"/>
        <family val="2"/>
      </rPr>
      <t>(259 do 276)</t>
    </r>
  </si>
  <si>
    <t xml:space="preserve">     5. Ostali financijski prihodi</t>
  </si>
  <si>
    <t xml:space="preserve">     8. Obveze prema zaposlenicima</t>
  </si>
  <si>
    <t xml:space="preserve">   6. Ostala nematerijalna imovina</t>
  </si>
  <si>
    <t xml:space="preserve"> 15. Ulaganje u nekretnine - bruto</t>
  </si>
  <si>
    <r>
      <t xml:space="preserve">B)  REZERVIRANJA </t>
    </r>
    <r>
      <rPr>
        <sz val="9"/>
        <rFont val="Arial"/>
        <family val="2"/>
      </rPr>
      <t>(080 do 082)</t>
    </r>
  </si>
  <si>
    <r>
      <t xml:space="preserve">I. POSLOVNI PRIHODI </t>
    </r>
    <r>
      <rPr>
        <sz val="9"/>
        <rFont val="Arial"/>
        <family val="2"/>
      </rPr>
      <t>(112+113)</t>
    </r>
  </si>
  <si>
    <t xml:space="preserve">     7. Ostala financijska imovina </t>
  </si>
  <si>
    <t>Osobni identifikacijski broj (OIB):</t>
  </si>
  <si>
    <t>    9. Postrojenja i oprema - bruto</t>
  </si>
  <si>
    <t xml:space="preserve"> 24a. Šume – bruto</t>
  </si>
  <si>
    <t>(u tekućoj godini)</t>
  </si>
  <si>
    <t>Kaštelir - Labinci</t>
  </si>
  <si>
    <t>Komanditno društvo</t>
  </si>
  <si>
    <t>Koprivnički Ivanec</t>
  </si>
  <si>
    <t>Malinska-Dubašnica</t>
  </si>
  <si>
    <t>Matični broj (MB):</t>
  </si>
  <si>
    <t>OSIJEČKO-BARANJSKA</t>
  </si>
  <si>
    <t>Oznaka vlasništva:</t>
  </si>
  <si>
    <t>SISAČKO-MOSLAVAČKA</t>
  </si>
  <si>
    <t>Sveti Petar u Šumi</t>
  </si>
  <si>
    <t>II. MATERIJALNA IMOVINA (011 do 019)</t>
  </si>
  <si>
    <t xml:space="preserve">     5. Ulaganja u vrijednosne papire</t>
  </si>
  <si>
    <t xml:space="preserve">    7. Materijalna imovina u pripremi</t>
  </si>
  <si>
    <t xml:space="preserve"> 69.  Prihodi od prodaje u inozemstvu</t>
  </si>
  <si>
    <t>I. NEMATERIJALNA IMOVINA (004 do 009)</t>
  </si>
  <si>
    <t>(domaći kapital, %)</t>
  </si>
  <si>
    <t>Dubrovačko Primorje</t>
  </si>
  <si>
    <t>Revizorsko izvješće</t>
  </si>
  <si>
    <t>Sveti Križ Začretje</t>
  </si>
  <si>
    <t>Ulica i kućni broj:</t>
  </si>
  <si>
    <t>Varaždinske Toplice</t>
  </si>
  <si>
    <t>Šifra općine/grada:</t>
  </si>
  <si>
    <t xml:space="preserve">     2. Rezerviranja za porezne obveze</t>
  </si>
  <si>
    <t xml:space="preserve">   5. Nematerijalna imovina u pripremi</t>
  </si>
  <si>
    <t>Broj zaposlenih
(na temelju sati rada)</t>
  </si>
  <si>
    <t>I. DOBIT ILI GUBITAK RAZDOBLJA (= 152)</t>
  </si>
  <si>
    <t xml:space="preserve">     6. Obveze po vrijednosnim papirima</t>
  </si>
  <si>
    <t xml:space="preserve">  1. Dobit prije oporezivanja (146-147)</t>
  </si>
  <si>
    <t xml:space="preserve"> 14. Ostala materijalna imovina - bruto</t>
  </si>
  <si>
    <t>1. Pripisana imateljima kapitala matice</t>
  </si>
  <si>
    <t>1. Pripisano imateljima kapitala matice</t>
  </si>
  <si>
    <t xml:space="preserve">   4. Trgovačka roba</t>
  </si>
  <si>
    <t xml:space="preserve"> 17b. Softver – neto</t>
  </si>
  <si>
    <t>Tekuća godina
(neto)</t>
  </si>
  <si>
    <t>Trnovec Bartolovečki</t>
  </si>
  <si>
    <t>Šifra svrhe predaje:</t>
  </si>
  <si>
    <t xml:space="preserve">    6. Predujmovi za materijalnu imovinu</t>
  </si>
  <si>
    <t xml:space="preserve"> 54.  Prihod od industrijske djelatnosti</t>
  </si>
  <si>
    <t>Navigacija kroz Excel datoteku, List --&gt;</t>
  </si>
  <si>
    <t>Privatna osoba, obveznik poreza na dobit</t>
  </si>
  <si>
    <r>
      <t xml:space="preserve">Broj zaposlenih:
</t>
    </r>
    <r>
      <rPr>
        <sz val="8"/>
        <rFont val="Arial"/>
        <family val="2"/>
      </rPr>
      <t>(krajem razdoblja)</t>
    </r>
  </si>
  <si>
    <r>
      <t xml:space="preserve">E)  UKUPNO AKTIVA </t>
    </r>
    <r>
      <rPr>
        <sz val="9"/>
        <rFont val="Arial"/>
        <family val="2"/>
      </rPr>
      <t>(001+002+034+059)</t>
    </r>
  </si>
  <si>
    <t xml:space="preserve">   10. Obveze s osnove udjela u rezultatu</t>
  </si>
  <si>
    <t xml:space="preserve">  2. Gubitak prije oporezivanja (147-146)</t>
  </si>
  <si>
    <t xml:space="preserve">   5. Ostali troškovi</t>
  </si>
  <si>
    <t xml:space="preserve"> 17a. Softver – bruto</t>
  </si>
  <si>
    <t>Trg Tome Marasovića 1</t>
  </si>
  <si>
    <t>VIROVITIČKO-PODRAVSKA</t>
  </si>
  <si>
    <r>
      <t xml:space="preserve">IV. FINANCIJSKI RASHODI </t>
    </r>
    <r>
      <rPr>
        <sz val="9"/>
        <rFont val="Arial"/>
        <family val="2"/>
      </rPr>
      <t>(138 do 141)</t>
    </r>
  </si>
  <si>
    <r>
      <t xml:space="preserve">III. FINANCIJSKI PRIHODI </t>
    </r>
    <r>
      <rPr>
        <sz val="9"/>
        <rFont val="Arial"/>
        <family val="2"/>
      </rPr>
      <t>(132 do 136)</t>
    </r>
  </si>
  <si>
    <t xml:space="preserve"> 13. Materijalna imovina u pripremi - bruto</t>
  </si>
  <si>
    <t xml:space="preserve"> 99.  Investicije u novu dugotrajnu imovinu</t>
  </si>
  <si>
    <t>    6. Ostala nematerijalna imovina - bruto</t>
  </si>
  <si>
    <t xml:space="preserve">   3. Povećanje zaliha</t>
  </si>
  <si>
    <t xml:space="preserve">   7. Biološka imovina</t>
  </si>
  <si>
    <t>(matični broj servisa)</t>
  </si>
  <si>
    <t>DUBROVAČKO-NERETVANSKA</t>
  </si>
  <si>
    <t>KOPRIVNIČKO-KRIŽEVAČKA</t>
  </si>
  <si>
    <t>RAČUN DOBITI I GUBITKA</t>
  </si>
  <si>
    <r>
      <t xml:space="preserve">Evidencijski broj
</t>
    </r>
    <r>
      <rPr>
        <sz val="7"/>
        <rFont val="Arial"/>
        <family val="2"/>
      </rPr>
      <t>(popunjava Registar)</t>
    </r>
  </si>
  <si>
    <t xml:space="preserve">     1. Obveze prema povezanim poduzetnicima</t>
  </si>
  <si>
    <t xml:space="preserve">     2. Dani zajmovi povezanim poduzetnicima</t>
  </si>
  <si>
    <t xml:space="preserve">   6. Dugotrajna imovina namijenjena prodaji</t>
  </si>
  <si>
    <t>Druga osoba za koje je upis propisan zakonom</t>
  </si>
  <si>
    <t>III. REZERVE IZ DOBITI (066+067-068+069+070)</t>
  </si>
  <si>
    <t>Ostali nespomenuti obveznici poreza na dobit</t>
  </si>
  <si>
    <t>VI. SVEOBUHVATNA DOBIT ILI GUBITAK RAZDOBLJA</t>
  </si>
  <si>
    <r>
      <t xml:space="preserve">IX.  UKUPNI PRIHODI </t>
    </r>
    <r>
      <rPr>
        <sz val="9"/>
        <rFont val="Arial"/>
        <family val="2"/>
      </rPr>
      <t>(111+131+142 + 144)</t>
    </r>
  </si>
  <si>
    <r>
      <t xml:space="preserve">X.   UKUPNI RASHODI </t>
    </r>
    <r>
      <rPr>
        <sz val="9"/>
        <rFont val="Arial"/>
        <family val="2"/>
      </rPr>
      <t>(114+137+143 + 145)</t>
    </r>
  </si>
  <si>
    <t>3. Vlastite dionice i udjeli (odbitna stavka)</t>
  </si>
  <si>
    <t xml:space="preserve">    5. Biološka imovina</t>
  </si>
  <si>
    <t xml:space="preserve"> 70.  Troškovi energije</t>
  </si>
  <si>
    <t>Javno trgovačko društvo</t>
  </si>
  <si>
    <t>    3. Goodwill – bruto</t>
  </si>
  <si>
    <t xml:space="preserve">     7. Ostala dugotrajna financijska imovina </t>
  </si>
  <si>
    <t xml:space="preserve"> 12. Predujmovi za materijalnu imovinu - bruto</t>
  </si>
  <si>
    <t xml:space="preserve"> 61.  Prihod od djelatnosti hotela i restorana</t>
  </si>
  <si>
    <t>(unosi se samo prezime i ime osobe za kontakt)</t>
  </si>
  <si>
    <t xml:space="preserve">   3. Ostali primici od financijskih aktivnosti</t>
  </si>
  <si>
    <t xml:space="preserve"> 30.  Udjeli u investicijskim fondovima - bruto</t>
  </si>
  <si>
    <t>VI. DOBIT ILI GUBITAK POSLOVNE GODINE (076-077)</t>
  </si>
  <si>
    <t>    5. Nematerijalna imovina u pripremi - bruto</t>
  </si>
  <si>
    <t>F)  IZVANBILANČNI ZAPISI</t>
  </si>
  <si>
    <t>G)  IZVANBILANČNI ZAPISI</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</si>
</sst>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quot;Da&quot;;&quot;Da&quot;;&quot;Ne&quot;"/>
    <numFmt numFmtId="175" formatCode="&quot;Istinito&quot;;&quot;Istinito&quot;;&quot;Neistinito&quot;"/>
    <numFmt numFmtId="176" formatCode="&quot;Uključeno&quot;;&quot;Uključeno&quot;;&quot;Isključeno&quot;"/>
    <numFmt numFmtId="177" formatCode="000"/>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s>
  <fonts count="81">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sz val="8"/>
      <color indexed="9"/>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13"/>
      <name val="Arial"/>
      <family val="2"/>
    </font>
    <font>
      <b/>
      <sz val="7"/>
      <color indexed="9"/>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7"/>
      <color indexed="10"/>
      <name val="Arial"/>
      <family val="2"/>
    </font>
    <font>
      <sz val="8"/>
      <color indexed="16"/>
      <name val="Arial"/>
      <family val="2"/>
    </font>
    <font>
      <sz val="8"/>
      <color indexed="10"/>
      <name val="Arial"/>
      <family val="2"/>
    </font>
    <font>
      <sz val="9"/>
      <color indexed="1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lightGray">
        <fgColor indexed="31"/>
      </patternFill>
    </fill>
    <fill>
      <patternFill patternType="solid">
        <fgColor indexed="56"/>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0" fillId="20" borderId="1" applyNumberFormat="0" applyFont="0" applyAlignment="0" applyProtection="0"/>
    <xf numFmtId="0" fontId="66" fillId="21" borderId="0" applyNumberFormat="0" applyBorder="0" applyAlignment="0" applyProtection="0"/>
    <xf numFmtId="0" fontId="4" fillId="0" borderId="0" applyNumberFormat="0" applyFill="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7" fillId="28" borderId="2" applyNumberFormat="0" applyAlignment="0" applyProtection="0"/>
    <xf numFmtId="0" fontId="68" fillId="28" borderId="3" applyNumberFormat="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74"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75" fillId="0" borderId="7" applyNumberFormat="0" applyFill="0" applyAlignment="0" applyProtection="0"/>
    <xf numFmtId="0" fontId="6" fillId="0" borderId="0" applyNumberFormat="0" applyFill="0" applyBorder="0" applyAlignment="0" applyProtection="0"/>
    <xf numFmtId="0" fontId="76" fillId="31" borderId="8"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36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77" fontId="2" fillId="0" borderId="10"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7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7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77" fontId="2" fillId="0" borderId="14" xfId="0" applyNumberFormat="1" applyFont="1" applyFill="1" applyBorder="1" applyAlignment="1">
      <alignment horizontal="center" vertical="center"/>
    </xf>
    <xf numFmtId="0" fontId="19" fillId="0" borderId="0" xfId="0" applyFont="1" applyAlignment="1">
      <alignment/>
    </xf>
    <xf numFmtId="49" fontId="0" fillId="0" borderId="0" xfId="0" applyNumberFormat="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vertical="center"/>
    </xf>
    <xf numFmtId="0" fontId="0" fillId="0" borderId="20" xfId="0" applyBorder="1" applyAlignment="1">
      <alignment/>
    </xf>
    <xf numFmtId="49" fontId="0" fillId="0" borderId="20"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0" xfId="0" applyNumberFormat="1" applyBorder="1" applyAlignment="1">
      <alignment/>
    </xf>
    <xf numFmtId="0" fontId="30" fillId="0" borderId="21"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18" xfId="0" applyBorder="1" applyAlignment="1">
      <alignment horizontal="center" wrapText="1"/>
    </xf>
    <xf numFmtId="3" fontId="1" fillId="0" borderId="22" xfId="0" applyNumberFormat="1" applyFont="1" applyFill="1" applyBorder="1" applyAlignment="1" applyProtection="1">
      <alignment vertical="center"/>
      <protection locked="0"/>
    </xf>
    <xf numFmtId="3" fontId="1" fillId="33" borderId="22" xfId="0" applyNumberFormat="1" applyFont="1" applyFill="1" applyBorder="1" applyAlignment="1" applyProtection="1">
      <alignment vertical="center"/>
      <protection hidden="1"/>
    </xf>
    <xf numFmtId="3" fontId="1" fillId="33" borderId="23"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18"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15"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4" borderId="0" xfId="0" applyFont="1" applyFill="1" applyBorder="1" applyAlignment="1">
      <alignment horizontal="center" vertical="center" wrapText="1"/>
    </xf>
    <xf numFmtId="0" fontId="0" fillId="0" borderId="18"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3"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18" xfId="0" applyFont="1" applyFill="1" applyBorder="1" applyAlignment="1">
      <alignment horizontal="center" vertical="top" wrapText="1"/>
    </xf>
    <xf numFmtId="1" fontId="0" fillId="0" borderId="20"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0" fillId="0" borderId="0" xfId="0" applyNumberFormat="1" applyBorder="1" applyAlignment="1">
      <alignment/>
    </xf>
    <xf numFmtId="3" fontId="1" fillId="33" borderId="13" xfId="0" applyNumberFormat="1" applyFont="1" applyFill="1" applyBorder="1" applyAlignment="1" applyProtection="1">
      <alignment vertical="center"/>
      <protection hidden="1"/>
    </xf>
    <xf numFmtId="0" fontId="0" fillId="0" borderId="0" xfId="0" applyAlignment="1" applyProtection="1">
      <alignment/>
      <protection hidden="1"/>
    </xf>
    <xf numFmtId="0" fontId="34" fillId="35" borderId="24" xfId="35" applyFont="1" applyFill="1" applyBorder="1" applyAlignment="1" applyProtection="1">
      <alignment horizontal="center" vertical="center" shrinkToFit="1"/>
      <protection/>
    </xf>
    <xf numFmtId="0" fontId="34" fillId="35" borderId="25" xfId="35" applyFont="1" applyFill="1" applyBorder="1" applyAlignment="1" applyProtection="1">
      <alignment horizontal="center" vertical="center" shrinkToFit="1"/>
      <protection/>
    </xf>
    <xf numFmtId="0" fontId="32" fillId="35" borderId="26" xfId="35" applyFont="1" applyFill="1" applyBorder="1" applyAlignment="1" applyProtection="1">
      <alignment horizontal="center" vertical="center" shrinkToFit="1"/>
      <protection/>
    </xf>
    <xf numFmtId="0" fontId="34" fillId="35" borderId="27" xfId="35" applyFont="1" applyFill="1" applyBorder="1" applyAlignment="1" applyProtection="1">
      <alignment horizontal="center" vertical="center" shrinkToFit="1"/>
      <protection/>
    </xf>
    <xf numFmtId="0" fontId="32" fillId="35" borderId="28" xfId="35" applyFont="1" applyFill="1" applyBorder="1" applyAlignment="1" applyProtection="1">
      <alignment horizontal="center" vertical="center" shrinkToFit="1"/>
      <protection/>
    </xf>
    <xf numFmtId="0" fontId="32" fillId="35" borderId="29" xfId="35" applyFont="1" applyFill="1" applyBorder="1" applyAlignment="1" applyProtection="1">
      <alignment horizontal="center" vertical="center" shrinkToFit="1"/>
      <protection/>
    </xf>
    <xf numFmtId="0" fontId="27" fillId="35" borderId="29" xfId="35" applyFont="1" applyFill="1" applyBorder="1" applyAlignment="1" applyProtection="1">
      <alignment horizontal="center" vertical="center" shrinkToFit="1"/>
      <protection/>
    </xf>
    <xf numFmtId="0" fontId="32" fillId="36" borderId="30" xfId="0" applyFont="1" applyFill="1" applyBorder="1" applyAlignment="1">
      <alignment horizontal="center" vertical="center" wrapText="1"/>
    </xf>
    <xf numFmtId="0" fontId="31" fillId="36" borderId="30" xfId="0" applyFont="1" applyFill="1" applyBorder="1" applyAlignment="1">
      <alignment horizontal="center" vertical="center" wrapText="1"/>
    </xf>
    <xf numFmtId="0" fontId="31" fillId="36" borderId="31" xfId="0" applyFont="1" applyFill="1" applyBorder="1" applyAlignment="1">
      <alignment horizontal="center" vertical="center" wrapText="1"/>
    </xf>
    <xf numFmtId="0" fontId="31" fillId="36" borderId="31" xfId="0" applyFont="1" applyFill="1" applyBorder="1" applyAlignment="1">
      <alignment horizontal="center" vertical="center"/>
    </xf>
    <xf numFmtId="177" fontId="2" fillId="0" borderId="13" xfId="0" applyNumberFormat="1" applyFont="1" applyFill="1" applyBorder="1" applyAlignment="1">
      <alignment horizontal="center" vertical="center"/>
    </xf>
    <xf numFmtId="0" fontId="32" fillId="36" borderId="30" xfId="0" applyFont="1" applyFill="1" applyBorder="1" applyAlignment="1" applyProtection="1">
      <alignment horizontal="center" vertical="center" wrapText="1"/>
      <protection hidden="1"/>
    </xf>
    <xf numFmtId="0" fontId="31" fillId="36" borderId="30" xfId="0" applyFont="1" applyFill="1" applyBorder="1" applyAlignment="1" applyProtection="1">
      <alignment horizontal="center" vertical="center" wrapText="1"/>
      <protection hidden="1"/>
    </xf>
    <xf numFmtId="0" fontId="31" fillId="36" borderId="31" xfId="0" applyFont="1" applyFill="1" applyBorder="1" applyAlignment="1" applyProtection="1">
      <alignment horizontal="center" vertical="center" wrapText="1"/>
      <protection hidden="1"/>
    </xf>
    <xf numFmtId="0" fontId="31" fillId="36" borderId="31" xfId="0" applyFont="1" applyFill="1" applyBorder="1" applyAlignment="1" applyProtection="1">
      <alignment horizontal="center" vertical="center"/>
      <protection hidden="1"/>
    </xf>
    <xf numFmtId="0" fontId="31" fillId="36" borderId="32" xfId="0" applyFont="1" applyFill="1" applyBorder="1" applyAlignment="1" applyProtection="1">
      <alignment horizontal="center" vertical="center" wrapText="1"/>
      <protection hidden="1"/>
    </xf>
    <xf numFmtId="0" fontId="30" fillId="0" borderId="21" xfId="0" applyFont="1" applyBorder="1" applyAlignment="1" applyProtection="1">
      <alignment horizontal="center" vertical="center"/>
      <protection hidden="1" locked="0"/>
    </xf>
    <xf numFmtId="0" fontId="36" fillId="35" borderId="24" xfId="35" applyFont="1" applyFill="1" applyBorder="1" applyAlignment="1" applyProtection="1">
      <alignment horizontal="center" vertical="center" shrinkToFit="1"/>
      <protection/>
    </xf>
    <xf numFmtId="0" fontId="1" fillId="0" borderId="0" xfId="0" applyFont="1" applyBorder="1" applyAlignment="1" applyProtection="1">
      <alignment vertical="top"/>
      <protection hidden="1"/>
    </xf>
    <xf numFmtId="0" fontId="20" fillId="0" borderId="0" xfId="0" applyFont="1" applyFill="1" applyBorder="1" applyAlignment="1" applyProtection="1">
      <alignment vertical="center"/>
      <protection hidden="1"/>
    </xf>
    <xf numFmtId="49" fontId="31" fillId="36" borderId="31" xfId="0" applyNumberFormat="1" applyFont="1" applyFill="1" applyBorder="1" applyAlignment="1">
      <alignment horizontal="center" vertical="center" wrapText="1"/>
    </xf>
    <xf numFmtId="49" fontId="31" fillId="36" borderId="31" xfId="0" applyNumberFormat="1" applyFont="1" applyFill="1" applyBorder="1" applyAlignment="1" applyProtection="1">
      <alignment horizontal="center" vertical="center"/>
      <protection hidden="1"/>
    </xf>
    <xf numFmtId="1" fontId="20" fillId="0" borderId="0" xfId="0" applyNumberFormat="1" applyFont="1" applyFill="1" applyBorder="1" applyAlignment="1" applyProtection="1">
      <alignment vertical="center"/>
      <protection hidden="1"/>
    </xf>
    <xf numFmtId="49" fontId="2" fillId="0" borderId="22" xfId="0" applyNumberFormat="1" applyFont="1" applyFill="1" applyBorder="1" applyAlignment="1" applyProtection="1">
      <alignment horizontal="center" vertical="center"/>
      <protection hidden="1" locked="0"/>
    </xf>
    <xf numFmtId="49" fontId="2" fillId="0" borderId="23" xfId="0" applyNumberFormat="1" applyFont="1" applyFill="1" applyBorder="1" applyAlignment="1" applyProtection="1">
      <alignment horizontal="center" vertical="center"/>
      <protection hidden="1" locked="0"/>
    </xf>
    <xf numFmtId="0" fontId="0" fillId="0" borderId="0" xfId="0" applyAlignment="1" applyProtection="1">
      <alignment wrapText="1"/>
      <protection hidden="1"/>
    </xf>
    <xf numFmtId="0" fontId="10" fillId="0" borderId="33" xfId="0" applyFont="1" applyFill="1" applyBorder="1" applyAlignment="1" applyProtection="1">
      <alignment horizontal="center" vertical="center" wrapText="1"/>
      <protection hidden="1"/>
    </xf>
    <xf numFmtId="0" fontId="20" fillId="0" borderId="34" xfId="0" applyFont="1" applyFill="1" applyBorder="1" applyAlignment="1" applyProtection="1">
      <alignment horizontal="center" vertical="center"/>
      <protection hidden="1"/>
    </xf>
    <xf numFmtId="0" fontId="20" fillId="0" borderId="34"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5"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18" xfId="0" applyBorder="1" applyAlignment="1" applyProtection="1">
      <alignment horizontal="right"/>
      <protection hidden="1"/>
    </xf>
    <xf numFmtId="0" fontId="7" fillId="0" borderId="18" xfId="0" applyFont="1" applyBorder="1" applyAlignment="1" applyProtection="1">
      <alignment horizontal="right"/>
      <protection hidden="1"/>
    </xf>
    <xf numFmtId="0" fontId="7" fillId="0" borderId="18" xfId="0" applyFont="1" applyBorder="1" applyAlignment="1" applyProtection="1">
      <alignment/>
      <protection hidden="1"/>
    </xf>
    <xf numFmtId="0" fontId="7" fillId="0" borderId="18" xfId="0" applyFont="1" applyBorder="1" applyAlignment="1" applyProtection="1">
      <alignment horizontal="left"/>
      <protection hidden="1"/>
    </xf>
    <xf numFmtId="0" fontId="0" fillId="0" borderId="18"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38" fillId="0" borderId="0" xfId="0" applyFont="1" applyAlignment="1" applyProtection="1">
      <alignment vertical="top"/>
      <protection hidden="1"/>
    </xf>
    <xf numFmtId="0" fontId="37" fillId="0" borderId="0" xfId="0" applyFont="1" applyAlignment="1" applyProtection="1">
      <alignment vertical="top"/>
      <protection hidden="1"/>
    </xf>
    <xf numFmtId="0" fontId="0" fillId="0" borderId="0" xfId="0" applyAlignment="1" applyProtection="1">
      <alignment/>
      <protection hidden="1"/>
    </xf>
    <xf numFmtId="0" fontId="28" fillId="0" borderId="0" xfId="0" applyFont="1" applyBorder="1" applyAlignment="1" applyProtection="1">
      <alignment horizontal="right" vertical="center" wrapText="1"/>
      <protection hidden="1"/>
    </xf>
    <xf numFmtId="0" fontId="40"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35" xfId="0" applyNumberFormat="1" applyFont="1" applyFill="1" applyBorder="1" applyAlignment="1" applyProtection="1">
      <alignment horizontal="center" vertical="center"/>
      <protection hidden="1"/>
    </xf>
    <xf numFmtId="0" fontId="0" fillId="0" borderId="15"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36" xfId="0" applyBorder="1" applyAlignment="1" applyProtection="1">
      <alignment/>
      <protection hidden="1"/>
    </xf>
    <xf numFmtId="0" fontId="0" fillId="0" borderId="0" xfId="0" applyBorder="1" applyAlignment="1" applyProtection="1">
      <alignment horizontal="right" vertical="top"/>
      <protection hidden="1"/>
    </xf>
    <xf numFmtId="0" fontId="0" fillId="0" borderId="34"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39" fillId="0" borderId="0" xfId="0" applyFont="1" applyAlignment="1" applyProtection="1">
      <alignment vertical="center"/>
      <protection hidden="1"/>
    </xf>
    <xf numFmtId="0" fontId="14" fillId="33" borderId="35" xfId="0" applyFont="1" applyFill="1" applyBorder="1" applyAlignment="1" applyProtection="1">
      <alignment horizontal="center" vertical="center"/>
      <protection locked="0"/>
    </xf>
    <xf numFmtId="1" fontId="28" fillId="33" borderId="35" xfId="0" applyNumberFormat="1" applyFont="1" applyFill="1" applyBorder="1" applyAlignment="1" applyProtection="1">
      <alignment horizontal="right" vertical="center" shrinkToFit="1"/>
      <protection locked="0"/>
    </xf>
    <xf numFmtId="3" fontId="14" fillId="33" borderId="35" xfId="0" applyNumberFormat="1" applyFont="1" applyFill="1" applyBorder="1" applyAlignment="1" applyProtection="1">
      <alignment horizontal="center" vertical="center"/>
      <protection locked="0"/>
    </xf>
    <xf numFmtId="1" fontId="14" fillId="33" borderId="35" xfId="0" applyNumberFormat="1" applyFont="1" applyFill="1" applyBorder="1" applyAlignment="1" applyProtection="1">
      <alignment horizontal="center" vertical="center"/>
      <protection locked="0"/>
    </xf>
    <xf numFmtId="49" fontId="14" fillId="33" borderId="35" xfId="0" applyNumberFormat="1" applyFont="1" applyFill="1" applyBorder="1" applyAlignment="1" applyProtection="1">
      <alignment horizontal="center" vertical="center"/>
      <protection locked="0"/>
    </xf>
    <xf numFmtId="0" fontId="14" fillId="33" borderId="35" xfId="0" applyFont="1" applyFill="1" applyBorder="1" applyAlignment="1" applyProtection="1">
      <alignment horizontal="right" vertical="center"/>
      <protection locked="0"/>
    </xf>
    <xf numFmtId="0" fontId="14" fillId="33" borderId="17" xfId="0" applyFont="1" applyFill="1" applyBorder="1" applyAlignment="1" applyProtection="1">
      <alignment horizontal="right" vertical="center"/>
      <protection locked="0"/>
    </xf>
    <xf numFmtId="2" fontId="0" fillId="0" borderId="0" xfId="0" applyNumberFormat="1" applyAlignment="1">
      <alignment vertical="center"/>
    </xf>
    <xf numFmtId="0" fontId="1" fillId="0" borderId="0" xfId="0" applyFont="1" applyFill="1" applyBorder="1" applyAlignment="1" quotePrefix="1">
      <alignment vertical="center"/>
    </xf>
    <xf numFmtId="49" fontId="2" fillId="0" borderId="22" xfId="0" applyNumberFormat="1" applyFont="1" applyFill="1" applyBorder="1" applyAlignment="1" applyProtection="1">
      <alignment vertical="center"/>
      <protection locked="0"/>
    </xf>
    <xf numFmtId="49" fontId="2" fillId="0" borderId="23" xfId="0" applyNumberFormat="1" applyFont="1" applyFill="1" applyBorder="1" applyAlignment="1" applyProtection="1">
      <alignment vertical="center"/>
      <protection locked="0"/>
    </xf>
    <xf numFmtId="0" fontId="44" fillId="0" borderId="0" xfId="0" applyFont="1" applyFill="1" applyBorder="1" applyAlignment="1">
      <alignment vertical="center"/>
    </xf>
    <xf numFmtId="0" fontId="1" fillId="0" borderId="0" xfId="0" applyFont="1" applyBorder="1" applyAlignment="1" applyProtection="1">
      <alignment horizontal="right"/>
      <protection hidden="1"/>
    </xf>
    <xf numFmtId="49" fontId="1" fillId="0" borderId="0" xfId="0" applyNumberFormat="1" applyFont="1" applyFill="1" applyBorder="1" applyAlignment="1">
      <alignment vertical="center"/>
    </xf>
    <xf numFmtId="0" fontId="0" fillId="0" borderId="36" xfId="0" applyBorder="1" applyAlignment="1">
      <alignment/>
    </xf>
    <xf numFmtId="0" fontId="0" fillId="0" borderId="35" xfId="0" applyBorder="1" applyAlignment="1">
      <alignment/>
    </xf>
    <xf numFmtId="0" fontId="0" fillId="0" borderId="20"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18" xfId="0" applyNumberFormat="1" applyBorder="1" applyAlignment="1">
      <alignment/>
    </xf>
    <xf numFmtId="3" fontId="0" fillId="0" borderId="18" xfId="0" applyNumberFormat="1" applyBorder="1" applyAlignment="1">
      <alignment/>
    </xf>
    <xf numFmtId="2" fontId="0" fillId="0" borderId="18" xfId="0" applyNumberFormat="1" applyBorder="1" applyAlignment="1">
      <alignment/>
    </xf>
    <xf numFmtId="1" fontId="0" fillId="0" borderId="17" xfId="0" applyNumberFormat="1" applyBorder="1" applyAlignment="1">
      <alignment/>
    </xf>
    <xf numFmtId="1" fontId="0" fillId="0" borderId="19" xfId="0" applyNumberFormat="1" applyBorder="1" applyAlignment="1">
      <alignment/>
    </xf>
    <xf numFmtId="1" fontId="0" fillId="0" borderId="18" xfId="0" applyNumberFormat="1" applyBorder="1" applyAlignment="1">
      <alignment/>
    </xf>
    <xf numFmtId="0" fontId="10" fillId="37" borderId="33" xfId="0" applyFont="1" applyFill="1" applyBorder="1" applyAlignment="1">
      <alignment horizontal="center" vertical="center" wrapText="1"/>
    </xf>
    <xf numFmtId="0" fontId="10" fillId="37" borderId="37" xfId="0" applyFont="1" applyFill="1" applyBorder="1" applyAlignment="1">
      <alignment horizontal="center" vertical="center" wrapText="1"/>
    </xf>
    <xf numFmtId="0" fontId="10" fillId="37" borderId="17" xfId="0" applyFont="1" applyFill="1" applyBorder="1" applyAlignment="1">
      <alignment horizontal="center" vertical="center" wrapText="1"/>
    </xf>
    <xf numFmtId="0" fontId="10" fillId="37" borderId="19" xfId="0" applyFont="1" applyFill="1" applyBorder="1" applyAlignment="1">
      <alignment horizontal="center" vertical="center" wrapText="1"/>
    </xf>
    <xf numFmtId="0" fontId="1" fillId="0" borderId="0" xfId="0" applyFont="1" applyAlignment="1" applyProtection="1">
      <alignment horizontal="right" vertical="center"/>
      <protection hidden="1"/>
    </xf>
    <xf numFmtId="0" fontId="1" fillId="0" borderId="16" xfId="0" applyFont="1" applyBorder="1"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14" fontId="14" fillId="33" borderId="17" xfId="0" applyNumberFormat="1" applyFont="1" applyFill="1" applyBorder="1" applyAlignment="1" applyProtection="1">
      <alignment horizontal="center" vertical="center"/>
      <protection locked="0"/>
    </xf>
    <xf numFmtId="14" fontId="0" fillId="33" borderId="19" xfId="0" applyNumberFormat="1" applyFill="1" applyBorder="1" applyAlignment="1" applyProtection="1">
      <alignment horizontal="center" vertical="center"/>
      <protection locked="0"/>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38" borderId="38" xfId="0" applyFont="1" applyFill="1" applyBorder="1" applyAlignment="1" applyProtection="1">
      <alignment horizontal="left" vertical="center" wrapText="1"/>
      <protection hidden="1"/>
    </xf>
    <xf numFmtId="0" fontId="0" fillId="38" borderId="39" xfId="0" applyFill="1" applyBorder="1" applyAlignment="1" applyProtection="1">
      <alignment horizontal="left" vertical="center" wrapText="1"/>
      <protection hidden="1"/>
    </xf>
    <xf numFmtId="0" fontId="0" fillId="38" borderId="40" xfId="0" applyFill="1" applyBorder="1" applyAlignment="1" applyProtection="1">
      <alignment horizontal="left" vertical="center" wrapText="1"/>
      <protection hidden="1"/>
    </xf>
    <xf numFmtId="0" fontId="11" fillId="0" borderId="15"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16" xfId="0" applyFont="1" applyFill="1" applyBorder="1" applyAlignment="1" applyProtection="1">
      <alignment horizontal="right" vertical="center" wrapText="1"/>
      <protection hidden="1"/>
    </xf>
    <xf numFmtId="0" fontId="25" fillId="0" borderId="15" xfId="0" applyFont="1" applyBorder="1" applyAlignment="1" applyProtection="1">
      <alignment vertical="center"/>
      <protection hidden="1"/>
    </xf>
    <xf numFmtId="0" fontId="25" fillId="0" borderId="0" xfId="0" applyFont="1" applyBorder="1" applyAlignment="1" applyProtection="1">
      <alignment vertical="center"/>
      <protection hidden="1"/>
    </xf>
    <xf numFmtId="0" fontId="14" fillId="33" borderId="17" xfId="0" applyFont="1" applyFill="1" applyBorder="1" applyAlignment="1" applyProtection="1">
      <alignment horizontal="left" vertical="center"/>
      <protection locked="0"/>
    </xf>
    <xf numFmtId="0" fontId="14" fillId="0" borderId="18"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14" fillId="33" borderId="17" xfId="0" applyFont="1" applyFill="1" applyBorder="1" applyAlignment="1" applyProtection="1">
      <alignment/>
      <protection locked="0"/>
    </xf>
    <xf numFmtId="0" fontId="14" fillId="0" borderId="18" xfId="0" applyFont="1" applyBorder="1" applyAlignment="1" applyProtection="1">
      <alignment/>
      <protection locked="0"/>
    </xf>
    <xf numFmtId="0" fontId="14" fillId="0" borderId="19" xfId="0" applyFont="1" applyBorder="1" applyAlignment="1" applyProtection="1">
      <alignment/>
      <protection locked="0"/>
    </xf>
    <xf numFmtId="0" fontId="25" fillId="0" borderId="15" xfId="0" applyFont="1" applyFill="1" applyBorder="1" applyAlignment="1" applyProtection="1">
      <alignment horizontal="left" vertical="center"/>
      <protection hidden="1"/>
    </xf>
    <xf numFmtId="0" fontId="25" fillId="0" borderId="0" xfId="0" applyFont="1" applyAlignment="1" applyProtection="1">
      <alignment vertical="center"/>
      <protection hidden="1"/>
    </xf>
    <xf numFmtId="0" fontId="21"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34" xfId="0" applyFont="1" applyBorder="1" applyAlignment="1" applyProtection="1">
      <alignment horizontal="left" vertical="top"/>
      <protection hidden="1"/>
    </xf>
    <xf numFmtId="0" fontId="26"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33" borderId="17" xfId="0" applyNumberFormat="1" applyFont="1" applyFill="1" applyBorder="1" applyAlignment="1" applyProtection="1">
      <alignment horizontal="center" vertical="center"/>
      <protection locked="0"/>
    </xf>
    <xf numFmtId="49" fontId="14" fillId="0" borderId="19" xfId="0" applyNumberFormat="1" applyFont="1" applyBorder="1" applyAlignment="1" applyProtection="1">
      <alignment horizontal="center" vertical="center"/>
      <protection locked="0"/>
    </xf>
    <xf numFmtId="0" fontId="25" fillId="0" borderId="0" xfId="0" applyFont="1" applyBorder="1" applyAlignment="1" applyProtection="1">
      <alignment vertical="top" wrapText="1"/>
      <protection hidden="1"/>
    </xf>
    <xf numFmtId="0" fontId="25" fillId="0" borderId="0" xfId="0" applyFont="1" applyAlignment="1" applyProtection="1">
      <alignment vertical="top" wrapText="1"/>
      <protection hidden="1"/>
    </xf>
    <xf numFmtId="0" fontId="0" fillId="0" borderId="16" xfId="0" applyBorder="1" applyAlignment="1" applyProtection="1">
      <alignment horizontal="right"/>
      <protection hidden="1"/>
    </xf>
    <xf numFmtId="49" fontId="14" fillId="33" borderId="17" xfId="0" applyNumberFormat="1" applyFont="1" applyFill="1" applyBorder="1" applyAlignment="1" applyProtection="1">
      <alignment horizontal="left" vertical="center"/>
      <protection locked="0"/>
    </xf>
    <xf numFmtId="49" fontId="14" fillId="0" borderId="18" xfId="0" applyNumberFormat="1" applyFont="1" applyBorder="1" applyAlignment="1" applyProtection="1">
      <alignment horizontal="left" vertical="center"/>
      <protection locked="0"/>
    </xf>
    <xf numFmtId="49" fontId="14" fillId="0" borderId="19"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34"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16" xfId="0" applyFont="1" applyBorder="1" applyAlignment="1" applyProtection="1">
      <alignment horizontal="right" wrapText="1"/>
      <protection hidden="1"/>
    </xf>
    <xf numFmtId="0" fontId="8" fillId="0" borderId="41" xfId="0" applyFont="1" applyBorder="1" applyAlignment="1" applyProtection="1">
      <alignment horizontal="center" vertical="top"/>
      <protection hidden="1"/>
    </xf>
    <xf numFmtId="0" fontId="0" fillId="0" borderId="41" xfId="0" applyBorder="1" applyAlignment="1" applyProtection="1">
      <alignment/>
      <protection hidden="1"/>
    </xf>
    <xf numFmtId="0" fontId="1" fillId="0" borderId="34" xfId="0" applyFont="1" applyBorder="1" applyAlignment="1" applyProtection="1">
      <alignment vertical="center"/>
      <protection hidden="1"/>
    </xf>
    <xf numFmtId="0" fontId="0" fillId="0" borderId="34"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16"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16" xfId="0" applyFont="1" applyBorder="1" applyAlignment="1" applyProtection="1">
      <alignment horizontal="right" vertical="center"/>
      <protection hidden="1"/>
    </xf>
    <xf numFmtId="0" fontId="8" fillId="0" borderId="34" xfId="0" applyFont="1" applyBorder="1" applyAlignment="1" applyProtection="1">
      <alignment horizontal="center" vertical="top"/>
      <protection hidden="1"/>
    </xf>
    <xf numFmtId="0" fontId="28" fillId="0" borderId="0" xfId="0" applyFont="1" applyBorder="1" applyAlignment="1" applyProtection="1">
      <alignment horizontal="center" vertical="center" wrapText="1"/>
      <protection hidden="1"/>
    </xf>
    <xf numFmtId="0" fontId="29"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1" fillId="0" borderId="34" xfId="0" applyFont="1" applyBorder="1" applyAlignment="1" applyProtection="1">
      <alignment horizontal="center" vertical="top"/>
      <protection hidden="1"/>
    </xf>
    <xf numFmtId="0" fontId="40" fillId="0" borderId="0" xfId="0" applyFont="1" applyBorder="1" applyAlignment="1" applyProtection="1">
      <alignment horizontal="left" vertical="center"/>
      <protection hidden="1"/>
    </xf>
    <xf numFmtId="0" fontId="41" fillId="0" borderId="0" xfId="0" applyFont="1" applyAlignment="1" applyProtection="1">
      <alignment/>
      <protection hidden="1"/>
    </xf>
    <xf numFmtId="4" fontId="27" fillId="39" borderId="17" xfId="0" applyNumberFormat="1" applyFont="1" applyFill="1" applyBorder="1" applyAlignment="1" applyProtection="1">
      <alignment horizontal="center" vertical="center"/>
      <protection hidden="1"/>
    </xf>
    <xf numFmtId="4" fontId="27" fillId="35" borderId="18" xfId="0" applyNumberFormat="1" applyFont="1" applyFill="1" applyBorder="1" applyAlignment="1" applyProtection="1">
      <alignment horizontal="center" vertical="center"/>
      <protection hidden="1"/>
    </xf>
    <xf numFmtId="4" fontId="27" fillId="35" borderId="19" xfId="0" applyNumberFormat="1" applyFont="1" applyFill="1" applyBorder="1" applyAlignment="1" applyProtection="1">
      <alignment horizontal="center" vertical="center"/>
      <protection hidden="1"/>
    </xf>
    <xf numFmtId="0" fontId="24"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16" xfId="0" applyBorder="1" applyAlignment="1" applyProtection="1">
      <alignment horizontal="right" wrapText="1"/>
      <protection hidden="1"/>
    </xf>
    <xf numFmtId="49" fontId="4" fillId="33" borderId="17" xfId="35" applyNumberFormat="1" applyFill="1" applyBorder="1" applyAlignment="1" applyProtection="1">
      <alignment horizontal="left" vertical="center"/>
      <protection locked="0"/>
    </xf>
    <xf numFmtId="0" fontId="0" fillId="0" borderId="34"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25"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3" borderId="17" xfId="35" applyFill="1" applyBorder="1" applyAlignment="1" applyProtection="1">
      <alignment/>
      <protection locked="0"/>
    </xf>
    <xf numFmtId="0" fontId="0" fillId="0" borderId="0" xfId="0" applyAlignment="1">
      <alignment horizontal="left" vertical="top" wrapText="1" indent="2"/>
    </xf>
    <xf numFmtId="1" fontId="14" fillId="33" borderId="17" xfId="0" applyNumberFormat="1" applyFont="1" applyFill="1" applyBorder="1" applyAlignment="1" applyProtection="1">
      <alignment horizontal="center" vertical="center"/>
      <protection locked="0"/>
    </xf>
    <xf numFmtId="1" fontId="14" fillId="33" borderId="19" xfId="0" applyNumberFormat="1" applyFont="1" applyFill="1" applyBorder="1" applyAlignment="1" applyProtection="1">
      <alignment horizontal="center" vertical="center"/>
      <protection locked="0"/>
    </xf>
    <xf numFmtId="0" fontId="42"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3" fillId="0" borderId="22"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 fillId="0" borderId="22"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45" fillId="0" borderId="22"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5" fillId="0" borderId="47" xfId="0" applyFont="1" applyFill="1" applyBorder="1" applyAlignment="1">
      <alignment horizontal="left" vertical="center" wrapText="1"/>
    </xf>
    <xf numFmtId="0" fontId="45" fillId="0" borderId="48"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3" fillId="0" borderId="45" xfId="0" applyFont="1" applyBorder="1" applyAlignment="1">
      <alignment vertical="center"/>
    </xf>
    <xf numFmtId="0" fontId="13" fillId="0" borderId="46" xfId="0" applyFont="1" applyBorder="1" applyAlignment="1">
      <alignment vertical="center"/>
    </xf>
    <xf numFmtId="0" fontId="2" fillId="0" borderId="22"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12" fillId="37" borderId="38" xfId="0" applyFont="1" applyFill="1" applyBorder="1" applyAlignment="1">
      <alignment horizontal="left" vertical="center" wrapText="1"/>
    </xf>
    <xf numFmtId="0" fontId="12" fillId="37" borderId="39" xfId="0" applyFont="1" applyFill="1" applyBorder="1" applyAlignment="1">
      <alignment horizontal="left" vertical="center" wrapText="1"/>
    </xf>
    <xf numFmtId="0" fontId="13" fillId="37" borderId="39" xfId="0" applyFont="1" applyFill="1" applyBorder="1" applyAlignment="1">
      <alignment horizontal="left" vertical="center" wrapText="1"/>
    </xf>
    <xf numFmtId="0" fontId="13" fillId="37" borderId="40" xfId="0" applyFont="1" applyFill="1" applyBorder="1" applyAlignment="1">
      <alignment horizontal="left" vertical="center" wrapText="1"/>
    </xf>
    <xf numFmtId="0" fontId="13" fillId="37" borderId="39" xfId="0" applyFont="1" applyFill="1" applyBorder="1" applyAlignment="1">
      <alignment vertical="center"/>
    </xf>
    <xf numFmtId="0" fontId="13" fillId="37" borderId="40" xfId="0" applyFont="1" applyFill="1" applyBorder="1" applyAlignment="1">
      <alignment vertical="center"/>
    </xf>
    <xf numFmtId="0" fontId="2" fillId="0" borderId="23"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16" fillId="34" borderId="52" xfId="0" applyFont="1" applyFill="1" applyBorder="1" applyAlignment="1" applyProtection="1">
      <alignment horizontal="center" vertical="center" wrapText="1"/>
      <protection hidden="1"/>
    </xf>
    <xf numFmtId="0" fontId="15" fillId="34" borderId="53"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54"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54" xfId="0" applyBorder="1" applyAlignment="1" applyProtection="1">
      <alignment horizontal="center" vertical="top" wrapText="1"/>
      <protection hidden="1"/>
    </xf>
    <xf numFmtId="0" fontId="14" fillId="33" borderId="38" xfId="0" applyFont="1" applyFill="1" applyBorder="1" applyAlignment="1" applyProtection="1">
      <alignment vertical="center" wrapText="1"/>
      <protection hidden="1"/>
    </xf>
    <xf numFmtId="0" fontId="14" fillId="33" borderId="39" xfId="0" applyFont="1" applyFill="1" applyBorder="1" applyAlignment="1" applyProtection="1">
      <alignment vertical="center" wrapText="1"/>
      <protection hidden="1"/>
    </xf>
    <xf numFmtId="0" fontId="14" fillId="33" borderId="40" xfId="0" applyFont="1" applyFill="1" applyBorder="1" applyAlignment="1" applyProtection="1">
      <alignment vertical="center" wrapText="1"/>
      <protection hidden="1"/>
    </xf>
    <xf numFmtId="0" fontId="32" fillId="36" borderId="32" xfId="0" applyFont="1" applyFill="1" applyBorder="1" applyAlignment="1" applyProtection="1">
      <alignment horizontal="center" vertical="center" wrapText="1"/>
      <protection hidden="1"/>
    </xf>
    <xf numFmtId="0" fontId="32" fillId="36" borderId="55" xfId="0" applyFont="1" applyFill="1" applyBorder="1" applyAlignment="1" applyProtection="1">
      <alignment horizontal="center" vertical="center" wrapText="1"/>
      <protection hidden="1"/>
    </xf>
    <xf numFmtId="0" fontId="32" fillId="36" borderId="56" xfId="0" applyFont="1" applyFill="1" applyBorder="1" applyAlignment="1" applyProtection="1">
      <alignment horizontal="center" vertical="center" wrapText="1"/>
      <protection hidden="1"/>
    </xf>
    <xf numFmtId="0" fontId="31" fillId="36" borderId="31" xfId="0" applyFont="1" applyFill="1" applyBorder="1" applyAlignment="1" applyProtection="1">
      <alignment horizontal="center" vertical="center" wrapText="1"/>
      <protection hidden="1"/>
    </xf>
    <xf numFmtId="0" fontId="12" fillId="37" borderId="17" xfId="0" applyFont="1" applyFill="1" applyBorder="1" applyAlignment="1">
      <alignment horizontal="left" vertical="center" wrapText="1"/>
    </xf>
    <xf numFmtId="0" fontId="13" fillId="37" borderId="18" xfId="0" applyFont="1" applyFill="1" applyBorder="1" applyAlignment="1">
      <alignment horizontal="left" vertical="center" wrapText="1"/>
    </xf>
    <xf numFmtId="0" fontId="13" fillId="37" borderId="19" xfId="0" applyFont="1" applyFill="1" applyBorder="1" applyAlignment="1">
      <alignment horizontal="left" vertical="center" wrapText="1"/>
    </xf>
    <xf numFmtId="0" fontId="43" fillId="0" borderId="0" xfId="0" applyFont="1" applyFill="1" applyBorder="1" applyAlignment="1">
      <alignment vertical="center" wrapText="1"/>
    </xf>
    <xf numFmtId="0" fontId="43" fillId="0" borderId="0" xfId="0" applyFont="1" applyAlignment="1">
      <alignment vertical="center"/>
    </xf>
    <xf numFmtId="0" fontId="13" fillId="0" borderId="0" xfId="0" applyFont="1" applyBorder="1" applyAlignment="1" applyProtection="1">
      <alignment horizontal="center" vertical="center" wrapText="1"/>
      <protection hidden="1"/>
    </xf>
    <xf numFmtId="0" fontId="13" fillId="0" borderId="5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54" xfId="0" applyFont="1" applyBorder="1" applyAlignment="1" applyProtection="1">
      <alignment horizontal="center" vertical="top" wrapText="1"/>
      <protection hidden="1"/>
    </xf>
    <xf numFmtId="0" fontId="14" fillId="40" borderId="38" xfId="0" applyFont="1" applyFill="1" applyBorder="1" applyAlignment="1" applyProtection="1">
      <alignment vertical="center" wrapText="1"/>
      <protection hidden="1"/>
    </xf>
    <xf numFmtId="0" fontId="14" fillId="40" borderId="39" xfId="0" applyFont="1" applyFill="1" applyBorder="1" applyAlignment="1" applyProtection="1">
      <alignment vertical="center" wrapText="1"/>
      <protection hidden="1"/>
    </xf>
    <xf numFmtId="0" fontId="14" fillId="40" borderId="40" xfId="0" applyFont="1" applyFill="1" applyBorder="1" applyAlignment="1" applyProtection="1">
      <alignment vertical="center" wrapText="1"/>
      <protection hidden="1"/>
    </xf>
    <xf numFmtId="0" fontId="32" fillId="36" borderId="30" xfId="0" applyFont="1" applyFill="1" applyBorder="1" applyAlignment="1" applyProtection="1">
      <alignment horizontal="center" vertical="center" wrapText="1"/>
      <protection hidden="1"/>
    </xf>
    <xf numFmtId="0" fontId="2" fillId="37" borderId="38" xfId="0" applyFont="1" applyFill="1" applyBorder="1" applyAlignment="1">
      <alignment horizontal="left" vertical="center" wrapText="1"/>
    </xf>
    <xf numFmtId="0" fontId="2" fillId="37" borderId="39" xfId="0" applyFont="1" applyFill="1" applyBorder="1" applyAlignment="1">
      <alignment horizontal="left" vertical="center" wrapText="1"/>
    </xf>
    <xf numFmtId="0" fontId="15" fillId="37" borderId="39" xfId="0" applyFont="1" applyFill="1" applyBorder="1" applyAlignment="1">
      <alignment vertical="center" wrapText="1"/>
    </xf>
    <xf numFmtId="0" fontId="15" fillId="37" borderId="40" xfId="0" applyFont="1" applyFill="1" applyBorder="1" applyAlignment="1">
      <alignment vertical="center" wrapText="1"/>
    </xf>
    <xf numFmtId="0" fontId="12" fillId="0" borderId="22" xfId="0" applyFont="1" applyFill="1" applyBorder="1" applyAlignment="1">
      <alignment horizontal="left" vertical="center" wrapText="1" indent="1"/>
    </xf>
    <xf numFmtId="0" fontId="12" fillId="0" borderId="42" xfId="0" applyFont="1" applyFill="1" applyBorder="1" applyAlignment="1">
      <alignment horizontal="left" vertical="center" wrapText="1" indent="1"/>
    </xf>
    <xf numFmtId="0" fontId="12" fillId="0" borderId="43" xfId="0" applyFont="1" applyFill="1" applyBorder="1" applyAlignment="1">
      <alignment horizontal="left" vertical="center" wrapText="1" indent="1"/>
    </xf>
    <xf numFmtId="0" fontId="3" fillId="0" borderId="49" xfId="0" applyFont="1" applyFill="1" applyBorder="1" applyAlignment="1">
      <alignment horizontal="left" vertical="center" wrapText="1" indent="1"/>
    </xf>
    <xf numFmtId="0" fontId="3" fillId="0" borderId="50" xfId="0" applyFont="1" applyFill="1" applyBorder="1" applyAlignment="1">
      <alignment horizontal="left" vertical="center" wrapText="1" indent="1"/>
    </xf>
    <xf numFmtId="0" fontId="3" fillId="0" borderId="51" xfId="0" applyFont="1" applyFill="1" applyBorder="1" applyAlignment="1">
      <alignment horizontal="left" vertical="center" wrapText="1" indent="1"/>
    </xf>
    <xf numFmtId="0" fontId="14" fillId="37" borderId="39" xfId="0" applyFont="1" applyFill="1" applyBorder="1" applyAlignment="1">
      <alignment vertical="center" wrapText="1"/>
    </xf>
    <xf numFmtId="0" fontId="14" fillId="37" borderId="40" xfId="0" applyFont="1" applyFill="1" applyBorder="1" applyAlignment="1">
      <alignment vertical="center" wrapText="1"/>
    </xf>
    <xf numFmtId="0" fontId="12" fillId="0" borderId="23" xfId="0" applyFont="1" applyFill="1" applyBorder="1" applyAlignment="1">
      <alignment horizontal="left" vertical="center" wrapText="1" indent="1"/>
    </xf>
    <xf numFmtId="0" fontId="12" fillId="0" borderId="47" xfId="0" applyFont="1" applyFill="1" applyBorder="1" applyAlignment="1">
      <alignment horizontal="left" vertical="center" wrapText="1" indent="1"/>
    </xf>
    <xf numFmtId="0" fontId="12" fillId="0" borderId="48" xfId="0" applyFont="1" applyFill="1" applyBorder="1" applyAlignment="1">
      <alignment horizontal="left" vertical="center" wrapText="1" indent="1"/>
    </xf>
    <xf numFmtId="0" fontId="0" fillId="0" borderId="45" xfId="0" applyBorder="1" applyAlignment="1">
      <alignment vertical="center"/>
    </xf>
    <xf numFmtId="0" fontId="0" fillId="0" borderId="46" xfId="0" applyBorder="1" applyAlignment="1">
      <alignment vertical="center"/>
    </xf>
    <xf numFmtId="0" fontId="0" fillId="0" borderId="43" xfId="0" applyBorder="1" applyAlignment="1">
      <alignment vertical="center" wrapText="1"/>
    </xf>
    <xf numFmtId="0" fontId="14" fillId="37" borderId="39" xfId="0" applyFont="1" applyFill="1" applyBorder="1" applyAlignment="1">
      <alignment vertical="center"/>
    </xf>
    <xf numFmtId="0" fontId="14" fillId="37" borderId="40" xfId="0" applyFont="1" applyFill="1" applyBorder="1" applyAlignment="1">
      <alignment vertical="center"/>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0" fillId="0" borderId="46" xfId="0" applyBorder="1" applyAlignment="1">
      <alignment vertical="center" wrapText="1"/>
    </xf>
    <xf numFmtId="0" fontId="15" fillId="34" borderId="53" xfId="0" applyFont="1" applyFill="1" applyBorder="1" applyAlignment="1">
      <alignment horizontal="center" vertical="center" wrapText="1"/>
    </xf>
    <xf numFmtId="0" fontId="31" fillId="36" borderId="31" xfId="0" applyFont="1" applyFill="1" applyBorder="1" applyAlignment="1">
      <alignment horizontal="center" vertical="center" wrapText="1"/>
    </xf>
    <xf numFmtId="0" fontId="33" fillId="36" borderId="31" xfId="0" applyFont="1" applyFill="1" applyBorder="1" applyAlignment="1">
      <alignment horizontal="center" vertical="center"/>
    </xf>
    <xf numFmtId="0" fontId="32" fillId="36" borderId="30" xfId="0" applyFont="1" applyFill="1" applyBorder="1" applyAlignment="1">
      <alignment horizontal="center" vertical="center" wrapText="1"/>
    </xf>
    <xf numFmtId="0" fontId="33" fillId="36" borderId="30" xfId="0" applyFont="1" applyFill="1" applyBorder="1" applyAlignment="1">
      <alignment horizontal="center" vertical="center" wrapText="1"/>
    </xf>
    <xf numFmtId="0" fontId="15" fillId="0" borderId="43" xfId="0" applyFont="1" applyBorder="1" applyAlignment="1">
      <alignment vertical="center" wrapText="1"/>
    </xf>
    <xf numFmtId="0" fontId="15" fillId="0" borderId="51" xfId="0" applyFont="1" applyBorder="1" applyAlignment="1">
      <alignment vertical="center" wrapText="1"/>
    </xf>
    <xf numFmtId="0" fontId="12" fillId="41" borderId="38" xfId="0" applyFont="1" applyFill="1" applyBorder="1" applyAlignment="1">
      <alignment horizontal="left" vertical="center" wrapText="1"/>
    </xf>
    <xf numFmtId="0" fontId="12" fillId="41" borderId="39" xfId="0" applyFont="1" applyFill="1" applyBorder="1" applyAlignment="1">
      <alignment horizontal="left" vertical="center" wrapText="1"/>
    </xf>
    <xf numFmtId="0" fontId="14" fillId="41" borderId="39" xfId="0" applyFont="1" applyFill="1" applyBorder="1" applyAlignment="1">
      <alignment vertical="center" wrapText="1"/>
    </xf>
    <xf numFmtId="0" fontId="13" fillId="41" borderId="39" xfId="0" applyFont="1" applyFill="1" applyBorder="1" applyAlignment="1">
      <alignment vertical="center" wrapText="1"/>
    </xf>
    <xf numFmtId="0" fontId="13" fillId="41" borderId="40" xfId="0" applyFont="1" applyFill="1" applyBorder="1" applyAlignment="1">
      <alignment vertical="center" wrapText="1"/>
    </xf>
    <xf numFmtId="0" fontId="3" fillId="0" borderId="57"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0" fillId="0" borderId="59" xfId="0" applyBorder="1" applyAlignment="1">
      <alignment vertical="center" wrapText="1"/>
    </xf>
    <xf numFmtId="0" fontId="14" fillId="41" borderId="40" xfId="0" applyFont="1" applyFill="1" applyBorder="1" applyAlignment="1">
      <alignment vertical="center" wrapText="1"/>
    </xf>
    <xf numFmtId="0" fontId="0" fillId="0" borderId="43" xfId="0" applyFont="1" applyBorder="1" applyAlignment="1">
      <alignment vertical="center" wrapText="1"/>
    </xf>
    <xf numFmtId="0" fontId="15" fillId="0" borderId="48"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54"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3" fillId="0" borderId="23"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16" fillId="33" borderId="38" xfId="0" applyFont="1" applyFill="1" applyBorder="1" applyAlignment="1" applyProtection="1">
      <alignment vertical="center" wrapText="1"/>
      <protection hidden="1"/>
    </xf>
    <xf numFmtId="0" fontId="16" fillId="33" borderId="39" xfId="0" applyFont="1" applyFill="1" applyBorder="1" applyAlignment="1" applyProtection="1">
      <alignment vertical="center" wrapText="1"/>
      <protection hidden="1"/>
    </xf>
    <xf numFmtId="0" fontId="16" fillId="33" borderId="40"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42" xfId="0" applyBorder="1" applyAlignment="1">
      <alignment/>
    </xf>
    <xf numFmtId="0" fontId="0" fillId="0" borderId="43" xfId="0" applyBorder="1" applyAlignment="1">
      <alignment/>
    </xf>
    <xf numFmtId="0" fontId="0" fillId="0" borderId="47" xfId="0" applyBorder="1" applyAlignment="1">
      <alignment/>
    </xf>
    <xf numFmtId="0" fontId="0" fillId="0" borderId="48" xfId="0" applyBorder="1" applyAlignment="1">
      <alignment/>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17"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29" customWidth="1"/>
    <col min="9" max="9" width="10.421875" style="0" customWidth="1"/>
    <col min="10" max="11" width="10.140625" style="25" customWidth="1"/>
    <col min="12" max="20" width="8.421875" style="25" customWidth="1"/>
    <col min="21" max="24" width="9.140625" style="25" customWidth="1"/>
    <col min="25" max="25" width="9.8515625" style="0" customWidth="1"/>
    <col min="26" max="27" width="10.57421875" style="0" customWidth="1"/>
    <col min="28" max="28" width="12.7109375" style="0" customWidth="1"/>
    <col min="29" max="29" width="12.8515625" style="0" customWidth="1"/>
    <col min="30" max="16384" width="9.140625" style="19" customWidth="1"/>
  </cols>
  <sheetData>
    <row r="1" spans="1:29" ht="12.75">
      <c r="A1" s="27" t="s">
        <v>945</v>
      </c>
      <c r="B1" s="28" t="s">
        <v>1377</v>
      </c>
      <c r="C1" s="27"/>
      <c r="D1" s="27" t="s">
        <v>1162</v>
      </c>
      <c r="E1" s="27" t="s">
        <v>1000</v>
      </c>
      <c r="F1" s="27" t="s">
        <v>289</v>
      </c>
      <c r="G1" s="27" t="s">
        <v>1215</v>
      </c>
      <c r="H1" s="33" t="s">
        <v>980</v>
      </c>
      <c r="I1" s="27" t="s">
        <v>1223</v>
      </c>
      <c r="J1" s="58" t="s">
        <v>1119</v>
      </c>
      <c r="K1" s="58" t="s">
        <v>1120</v>
      </c>
      <c r="L1" s="58" t="s">
        <v>1121</v>
      </c>
      <c r="M1" s="58" t="s">
        <v>1122</v>
      </c>
      <c r="N1" s="58" t="s">
        <v>1123</v>
      </c>
      <c r="O1" s="58" t="s">
        <v>1124</v>
      </c>
      <c r="P1" s="58" t="s">
        <v>1125</v>
      </c>
      <c r="Q1" s="58" t="s">
        <v>1126</v>
      </c>
      <c r="R1" s="58" t="s">
        <v>1127</v>
      </c>
      <c r="S1" s="58" t="s">
        <v>1128</v>
      </c>
      <c r="T1" s="58" t="s">
        <v>1129</v>
      </c>
      <c r="U1" s="58" t="s">
        <v>1130</v>
      </c>
      <c r="V1" s="58" t="s">
        <v>1131</v>
      </c>
      <c r="W1" s="58" t="s">
        <v>1132</v>
      </c>
      <c r="X1" s="58" t="s">
        <v>1133</v>
      </c>
      <c r="Y1" s="27" t="s">
        <v>1140</v>
      </c>
      <c r="Z1" s="27" t="s">
        <v>1235</v>
      </c>
      <c r="AA1" s="27" t="s">
        <v>1141</v>
      </c>
      <c r="AB1" s="27" t="s">
        <v>1301</v>
      </c>
      <c r="AC1" s="149" t="s">
        <v>1300</v>
      </c>
    </row>
    <row r="2" spans="1:29" ht="12.75">
      <c r="A2" s="18" t="s">
        <v>1112</v>
      </c>
      <c r="B2" s="31" t="str">
        <f>Opci!G14</f>
        <v>2015</v>
      </c>
      <c r="C2" s="19"/>
      <c r="D2" s="19" t="s">
        <v>290</v>
      </c>
      <c r="E2" s="19">
        <v>1</v>
      </c>
      <c r="F2" s="19">
        <f>Bilanca!I10</f>
        <v>1</v>
      </c>
      <c r="G2" s="19">
        <f>IF(Bilanca!J10=0,"",Bilanca!J10)</f>
      </c>
      <c r="H2" s="150">
        <f aca="true" t="shared" si="0" ref="H2:H65">J2/100*F2+2*K2/100*F2</f>
        <v>0</v>
      </c>
      <c r="I2" s="61">
        <f aca="true" t="shared" si="1" ref="I2:I65">ABS(ROUND(J2,0)-J2)+ABS(ROUND(K2,0)-K2)</f>
        <v>0</v>
      </c>
      <c r="J2" s="59">
        <f>Bilanca!K10</f>
        <v>0</v>
      </c>
      <c r="K2" s="60">
        <f>Bilanca!L10</f>
        <v>0</v>
      </c>
      <c r="L2" s="59"/>
      <c r="M2" s="61"/>
      <c r="N2" s="61"/>
      <c r="O2" s="61"/>
      <c r="P2" s="61"/>
      <c r="Q2" s="61"/>
      <c r="R2" s="61"/>
      <c r="S2" s="61"/>
      <c r="T2" s="61"/>
      <c r="U2" s="61"/>
      <c r="V2" s="61"/>
      <c r="W2" s="61"/>
      <c r="X2" s="60"/>
      <c r="Y2" s="19" t="e">
        <f>IF(#REF!&lt;&gt;"",TEXT(#REF!,"00000000"),"")</f>
        <v>#REF!</v>
      </c>
      <c r="Z2" s="19" t="e">
        <f>IF(#REF!&lt;&gt;"",#REF!,"")</f>
        <v>#REF!</v>
      </c>
      <c r="AA2" s="19" t="e">
        <f>IF(#REF!&lt;&gt;"",#REF!,"")</f>
        <v>#REF!</v>
      </c>
      <c r="AB2" s="20" t="e">
        <f>IF(#REF!&lt;&gt;"",#REF!,0)</f>
        <v>#REF!</v>
      </c>
      <c r="AC2" s="147" t="e">
        <f aca="true" t="shared" si="2" ref="AC2:AC33">LEN(Y2)+LEN(Z2)+LEN(AA2)+INT(VALUE(AB2))</f>
        <v>#REF!</v>
      </c>
    </row>
    <row r="3" spans="1:29" ht="12.75">
      <c r="A3" s="18" t="s">
        <v>284</v>
      </c>
      <c r="B3" s="31" t="s">
        <v>288</v>
      </c>
      <c r="C3" s="19"/>
      <c r="D3" s="19" t="s">
        <v>290</v>
      </c>
      <c r="E3" s="19">
        <v>1</v>
      </c>
      <c r="F3" s="19">
        <f>Bilanca!I11</f>
        <v>2</v>
      </c>
      <c r="G3" s="19">
        <f>IF(Bilanca!J11=0,"",Bilanca!J11)</f>
      </c>
      <c r="H3" s="150">
        <f t="shared" si="0"/>
        <v>434.82000000000005</v>
      </c>
      <c r="I3" s="19">
        <f t="shared" si="1"/>
        <v>0</v>
      </c>
      <c r="J3" s="59">
        <f>Bilanca!K11</f>
        <v>9979</v>
      </c>
      <c r="K3" s="60">
        <f>Bilanca!L11</f>
        <v>5881</v>
      </c>
      <c r="L3" s="59"/>
      <c r="M3" s="61"/>
      <c r="N3" s="61"/>
      <c r="O3" s="61"/>
      <c r="P3" s="61"/>
      <c r="Q3" s="61"/>
      <c r="R3" s="61"/>
      <c r="S3" s="61"/>
      <c r="T3" s="61"/>
      <c r="U3" s="61"/>
      <c r="V3" s="61"/>
      <c r="W3" s="61"/>
      <c r="X3" s="60"/>
      <c r="Y3" s="19" t="e">
        <f>IF(#REF!&lt;&gt;"",TEXT(#REF!,"00000000"),"")</f>
        <v>#REF!</v>
      </c>
      <c r="Z3" s="19" t="e">
        <f>IF(#REF!&lt;&gt;"",#REF!,"")</f>
        <v>#REF!</v>
      </c>
      <c r="AA3" s="19" t="e">
        <f>IF(#REF!&lt;&gt;"",#REF!,"")</f>
        <v>#REF!</v>
      </c>
      <c r="AB3" s="20" t="e">
        <f>IF(#REF!&lt;&gt;"",#REF!,0)</f>
        <v>#REF!</v>
      </c>
      <c r="AC3" s="147" t="e">
        <f t="shared" si="2"/>
        <v>#REF!</v>
      </c>
    </row>
    <row r="4" spans="1:29" ht="12.75">
      <c r="A4" s="18" t="s">
        <v>307</v>
      </c>
      <c r="B4" s="31" t="s">
        <v>450</v>
      </c>
      <c r="C4" s="19"/>
      <c r="D4" s="19" t="s">
        <v>290</v>
      </c>
      <c r="E4" s="19">
        <v>1</v>
      </c>
      <c r="F4" s="19">
        <f>Bilanca!I12</f>
        <v>3</v>
      </c>
      <c r="G4" s="19">
        <f>IF(Bilanca!J12=0,"",Bilanca!J12)</f>
      </c>
      <c r="H4" s="150">
        <f t="shared" si="0"/>
        <v>0</v>
      </c>
      <c r="I4" s="61">
        <f t="shared" si="1"/>
        <v>0</v>
      </c>
      <c r="J4" s="59">
        <f>Bilanca!K12</f>
        <v>0</v>
      </c>
      <c r="K4" s="60">
        <f>Bilanca!L12</f>
        <v>0</v>
      </c>
      <c r="L4" s="59"/>
      <c r="M4" s="61"/>
      <c r="N4" s="61"/>
      <c r="O4" s="61"/>
      <c r="P4" s="61"/>
      <c r="Q4" s="61"/>
      <c r="R4" s="61"/>
      <c r="S4" s="61"/>
      <c r="T4" s="61"/>
      <c r="U4" s="61"/>
      <c r="V4" s="61"/>
      <c r="W4" s="61"/>
      <c r="X4" s="60"/>
      <c r="Y4" s="19" t="e">
        <f>IF(#REF!&lt;&gt;"",TEXT(#REF!,"00000000"),"")</f>
        <v>#REF!</v>
      </c>
      <c r="Z4" s="19" t="e">
        <f>IF(#REF!&lt;&gt;"",#REF!,"")</f>
        <v>#REF!</v>
      </c>
      <c r="AA4" s="19" t="e">
        <f>IF(#REF!&lt;&gt;"",#REF!,"")</f>
        <v>#REF!</v>
      </c>
      <c r="AB4" s="20" t="e">
        <f>IF(#REF!&lt;&gt;"",#REF!,0)</f>
        <v>#REF!</v>
      </c>
      <c r="AC4" s="147" t="e">
        <f t="shared" si="2"/>
        <v>#REF!</v>
      </c>
    </row>
    <row r="5" spans="1:29" ht="12.75">
      <c r="A5" s="18" t="s">
        <v>1331</v>
      </c>
      <c r="B5" s="31">
        <f>IF(ISNUMBER(Opci!C17),Opci!C17,0)</f>
        <v>10</v>
      </c>
      <c r="C5" s="19"/>
      <c r="D5" s="19" t="s">
        <v>290</v>
      </c>
      <c r="E5" s="19">
        <v>1</v>
      </c>
      <c r="F5" s="19">
        <f>Bilanca!I13</f>
        <v>4</v>
      </c>
      <c r="G5" s="19">
        <f>IF(Bilanca!J13=0,"",Bilanca!J13)</f>
      </c>
      <c r="H5" s="150">
        <f t="shared" si="0"/>
        <v>0</v>
      </c>
      <c r="I5" s="19">
        <f t="shared" si="1"/>
        <v>0</v>
      </c>
      <c r="J5" s="59">
        <f>Bilanca!K13</f>
        <v>0</v>
      </c>
      <c r="K5" s="60">
        <f>Bilanca!L13</f>
        <v>0</v>
      </c>
      <c r="L5" s="59"/>
      <c r="M5" s="61"/>
      <c r="N5" s="61"/>
      <c r="O5" s="61"/>
      <c r="P5" s="61"/>
      <c r="Q5" s="61"/>
      <c r="R5" s="61"/>
      <c r="S5" s="61"/>
      <c r="T5" s="61"/>
      <c r="U5" s="61"/>
      <c r="V5" s="61"/>
      <c r="W5" s="61"/>
      <c r="X5" s="60"/>
      <c r="Y5" s="19" t="e">
        <f>IF(#REF!&lt;&gt;"",TEXT(#REF!,"00000000"),"")</f>
        <v>#REF!</v>
      </c>
      <c r="Z5" s="19" t="e">
        <f>IF(#REF!&lt;&gt;"",#REF!,"")</f>
        <v>#REF!</v>
      </c>
      <c r="AA5" s="19" t="e">
        <f>IF(#REF!&lt;&gt;"",#REF!,"")</f>
        <v>#REF!</v>
      </c>
      <c r="AB5" s="20" t="e">
        <f>IF(#REF!&lt;&gt;"",#REF!,0)</f>
        <v>#REF!</v>
      </c>
      <c r="AC5" s="147" t="e">
        <f t="shared" si="2"/>
        <v>#REF!</v>
      </c>
    </row>
    <row r="6" spans="1:29" ht="12.75">
      <c r="A6" s="18" t="s">
        <v>282</v>
      </c>
      <c r="B6" s="31" t="str">
        <f>Opci!C19</f>
        <v>02037696</v>
      </c>
      <c r="C6" s="19"/>
      <c r="D6" s="19" t="s">
        <v>290</v>
      </c>
      <c r="E6" s="19">
        <v>1</v>
      </c>
      <c r="F6" s="19">
        <f>Bilanca!I14</f>
        <v>5</v>
      </c>
      <c r="G6" s="19">
        <f>IF(Bilanca!J14=0,"",Bilanca!J14)</f>
      </c>
      <c r="H6" s="150">
        <f t="shared" si="0"/>
        <v>0</v>
      </c>
      <c r="I6" s="61">
        <f t="shared" si="1"/>
        <v>0</v>
      </c>
      <c r="J6" s="59">
        <f>Bilanca!K14</f>
        <v>0</v>
      </c>
      <c r="K6" s="60">
        <f>Bilanca!L14</f>
        <v>0</v>
      </c>
      <c r="L6" s="59"/>
      <c r="M6" s="61"/>
      <c r="N6" s="61"/>
      <c r="O6" s="61"/>
      <c r="P6" s="61"/>
      <c r="Q6" s="61"/>
      <c r="R6" s="61"/>
      <c r="S6" s="61"/>
      <c r="T6" s="61"/>
      <c r="U6" s="61"/>
      <c r="V6" s="61"/>
      <c r="W6" s="61"/>
      <c r="X6" s="60"/>
      <c r="Y6" s="19" t="e">
        <f>IF(#REF!&lt;&gt;"",TEXT(#REF!,"00000000"),"")</f>
        <v>#REF!</v>
      </c>
      <c r="Z6" s="19" t="e">
        <f>IF(#REF!&lt;&gt;"",#REF!,"")</f>
        <v>#REF!</v>
      </c>
      <c r="AA6" s="19" t="e">
        <f>IF(#REF!&lt;&gt;"",#REF!,"")</f>
        <v>#REF!</v>
      </c>
      <c r="AB6" s="20" t="e">
        <f>IF(#REF!&lt;&gt;"",#REF!,0)</f>
        <v>#REF!</v>
      </c>
      <c r="AC6" s="147" t="e">
        <f t="shared" si="2"/>
        <v>#REF!</v>
      </c>
    </row>
    <row r="7" spans="1:29" ht="12.75">
      <c r="A7" s="18" t="s">
        <v>295</v>
      </c>
      <c r="B7" s="31" t="str">
        <f>Opci!C21</f>
        <v>110007749</v>
      </c>
      <c r="C7" s="19"/>
      <c r="D7" s="19" t="s">
        <v>290</v>
      </c>
      <c r="E7" s="19">
        <v>1</v>
      </c>
      <c r="F7" s="19">
        <f>Bilanca!I15</f>
        <v>6</v>
      </c>
      <c r="G7" s="19">
        <f>IF(Bilanca!J15=0,"",Bilanca!J15)</f>
      </c>
      <c r="H7" s="150">
        <f t="shared" si="0"/>
        <v>0</v>
      </c>
      <c r="I7" s="19">
        <f t="shared" si="1"/>
        <v>0</v>
      </c>
      <c r="J7" s="59">
        <f>Bilanca!K15</f>
        <v>0</v>
      </c>
      <c r="K7" s="60">
        <f>Bilanca!L15</f>
        <v>0</v>
      </c>
      <c r="L7" s="59"/>
      <c r="M7" s="61"/>
      <c r="N7" s="61"/>
      <c r="O7" s="61"/>
      <c r="P7" s="61"/>
      <c r="Q7" s="61"/>
      <c r="R7" s="61"/>
      <c r="S7" s="61"/>
      <c r="T7" s="61"/>
      <c r="U7" s="61"/>
      <c r="V7" s="61"/>
      <c r="W7" s="61"/>
      <c r="X7" s="60"/>
      <c r="Y7" s="19" t="e">
        <f>IF(#REF!&lt;&gt;"",TEXT(#REF!,"00000000"),"")</f>
        <v>#REF!</v>
      </c>
      <c r="Z7" s="19" t="e">
        <f>IF(#REF!&lt;&gt;"",#REF!,"")</f>
        <v>#REF!</v>
      </c>
      <c r="AA7" s="19" t="e">
        <f>IF(#REF!&lt;&gt;"",#REF!,"")</f>
        <v>#REF!</v>
      </c>
      <c r="AB7" s="20" t="e">
        <f>IF(#REF!&lt;&gt;"",#REF!,0)</f>
        <v>#REF!</v>
      </c>
      <c r="AC7" s="147" t="e">
        <f t="shared" si="2"/>
        <v>#REF!</v>
      </c>
    </row>
    <row r="8" spans="1:29" ht="12.75">
      <c r="A8" s="18" t="s">
        <v>300</v>
      </c>
      <c r="B8" s="31" t="str">
        <f>Opci!C23</f>
        <v>12144049303</v>
      </c>
      <c r="C8" s="19"/>
      <c r="D8" s="19" t="s">
        <v>290</v>
      </c>
      <c r="E8" s="19">
        <v>1</v>
      </c>
      <c r="F8" s="19">
        <f>Bilanca!I16</f>
        <v>7</v>
      </c>
      <c r="G8" s="19">
        <f>IF(Bilanca!J16=0,"",Bilanca!J16)</f>
      </c>
      <c r="H8" s="150">
        <f t="shared" si="0"/>
        <v>0</v>
      </c>
      <c r="I8" s="61">
        <f t="shared" si="1"/>
        <v>0</v>
      </c>
      <c r="J8" s="59">
        <f>Bilanca!K16</f>
        <v>0</v>
      </c>
      <c r="K8" s="60">
        <f>Bilanca!L16</f>
        <v>0</v>
      </c>
      <c r="L8" s="59"/>
      <c r="M8" s="61"/>
      <c r="N8" s="61"/>
      <c r="O8" s="61"/>
      <c r="P8" s="61"/>
      <c r="Q8" s="61"/>
      <c r="R8" s="61"/>
      <c r="S8" s="61"/>
      <c r="T8" s="61"/>
      <c r="U8" s="61"/>
      <c r="V8" s="61"/>
      <c r="W8" s="61"/>
      <c r="X8" s="60"/>
      <c r="Y8" s="19" t="e">
        <f>IF(#REF!&lt;&gt;"",TEXT(#REF!,"00000000"),"")</f>
        <v>#REF!</v>
      </c>
      <c r="Z8" s="19" t="e">
        <f>IF(#REF!&lt;&gt;"",#REF!,"")</f>
        <v>#REF!</v>
      </c>
      <c r="AA8" s="19" t="e">
        <f>IF(#REF!&lt;&gt;"",#REF!,"")</f>
        <v>#REF!</v>
      </c>
      <c r="AB8" s="20" t="e">
        <f>IF(#REF!&lt;&gt;"",#REF!,0)</f>
        <v>#REF!</v>
      </c>
      <c r="AC8" s="147" t="e">
        <f t="shared" si="2"/>
        <v>#REF!</v>
      </c>
    </row>
    <row r="9" spans="1:29" ht="12.75">
      <c r="A9" s="18" t="s">
        <v>993</v>
      </c>
      <c r="B9" s="31" t="str">
        <f>TRIM(Opci!C25)</f>
        <v>ARGYRUNTUM d.o.o.</v>
      </c>
      <c r="C9" s="19"/>
      <c r="D9" s="19" t="s">
        <v>290</v>
      </c>
      <c r="E9" s="19">
        <v>1</v>
      </c>
      <c r="F9" s="19">
        <f>Bilanca!I17</f>
        <v>8</v>
      </c>
      <c r="G9" s="19">
        <f>IF(Bilanca!J17=0,"",Bilanca!J17)</f>
      </c>
      <c r="H9" s="150">
        <f t="shared" si="0"/>
        <v>0</v>
      </c>
      <c r="I9" s="19">
        <f t="shared" si="1"/>
        <v>0</v>
      </c>
      <c r="J9" s="59">
        <f>Bilanca!K17</f>
        <v>0</v>
      </c>
      <c r="K9" s="60">
        <f>Bilanca!L17</f>
        <v>0</v>
      </c>
      <c r="L9" s="59"/>
      <c r="M9" s="61"/>
      <c r="N9" s="61"/>
      <c r="O9" s="61"/>
      <c r="P9" s="61"/>
      <c r="Q9" s="61"/>
      <c r="R9" s="61"/>
      <c r="S9" s="61"/>
      <c r="T9" s="61"/>
      <c r="U9" s="61"/>
      <c r="V9" s="61"/>
      <c r="W9" s="61"/>
      <c r="X9" s="60"/>
      <c r="Y9" s="19" t="e">
        <f>IF(#REF!&lt;&gt;"",TEXT(#REF!,"00000000"),"")</f>
        <v>#REF!</v>
      </c>
      <c r="Z9" s="19" t="e">
        <f>IF(#REF!&lt;&gt;"",#REF!,"")</f>
        <v>#REF!</v>
      </c>
      <c r="AA9" s="19" t="e">
        <f>IF(#REF!&lt;&gt;"",#REF!,"")</f>
        <v>#REF!</v>
      </c>
      <c r="AB9" s="20" t="e">
        <f>IF(#REF!&lt;&gt;"",#REF!,0)</f>
        <v>#REF!</v>
      </c>
      <c r="AC9" s="147" t="e">
        <f t="shared" si="2"/>
        <v>#REF!</v>
      </c>
    </row>
    <row r="10" spans="1:29" ht="12.75">
      <c r="A10" s="18" t="s">
        <v>996</v>
      </c>
      <c r="B10" s="31" t="str">
        <f>TEXT(Opci!C27,"00000")</f>
        <v>23244</v>
      </c>
      <c r="C10" s="19"/>
      <c r="D10" s="19" t="s">
        <v>290</v>
      </c>
      <c r="E10" s="19">
        <v>1</v>
      </c>
      <c r="F10" s="19">
        <f>Bilanca!I18</f>
        <v>9</v>
      </c>
      <c r="G10" s="19">
        <f>IF(Bilanca!J18=0,"",Bilanca!J18)</f>
      </c>
      <c r="H10" s="150">
        <f t="shared" si="0"/>
        <v>0</v>
      </c>
      <c r="I10" s="61">
        <f t="shared" si="1"/>
        <v>0</v>
      </c>
      <c r="J10" s="59">
        <f>Bilanca!K18</f>
        <v>0</v>
      </c>
      <c r="K10" s="60">
        <f>Bilanca!L18</f>
        <v>0</v>
      </c>
      <c r="L10" s="59"/>
      <c r="M10" s="61"/>
      <c r="N10" s="61"/>
      <c r="O10" s="61"/>
      <c r="P10" s="61"/>
      <c r="Q10" s="61"/>
      <c r="R10" s="61"/>
      <c r="S10" s="61"/>
      <c r="T10" s="61"/>
      <c r="U10" s="61"/>
      <c r="V10" s="61"/>
      <c r="W10" s="61"/>
      <c r="X10" s="60"/>
      <c r="Y10" s="19" t="e">
        <f>IF(#REF!&lt;&gt;"",TEXT(#REF!,"00000000"),"")</f>
        <v>#REF!</v>
      </c>
      <c r="Z10" s="19" t="e">
        <f>IF(#REF!&lt;&gt;"",#REF!,"")</f>
        <v>#REF!</v>
      </c>
      <c r="AA10" s="19" t="e">
        <f>IF(#REF!&lt;&gt;"",#REF!,"")</f>
        <v>#REF!</v>
      </c>
      <c r="AB10" s="20" t="e">
        <f>IF(#REF!&lt;&gt;"",#REF!,0)</f>
        <v>#REF!</v>
      </c>
      <c r="AC10" s="147" t="e">
        <f t="shared" si="2"/>
        <v>#REF!</v>
      </c>
    </row>
    <row r="11" spans="1:29" ht="12.75">
      <c r="A11" s="18" t="s">
        <v>1058</v>
      </c>
      <c r="B11" s="31" t="str">
        <f>TRIM(Opci!F27)</f>
        <v>STARIGRAD PAKLENICA</v>
      </c>
      <c r="C11" s="19"/>
      <c r="D11" s="19" t="s">
        <v>290</v>
      </c>
      <c r="E11" s="19">
        <v>1</v>
      </c>
      <c r="F11" s="19">
        <f>Bilanca!I19</f>
        <v>10</v>
      </c>
      <c r="G11" s="19">
        <f>IF(Bilanca!J19=0,"",Bilanca!J19)</f>
      </c>
      <c r="H11" s="150">
        <f t="shared" si="0"/>
        <v>2174.1000000000004</v>
      </c>
      <c r="I11" s="19">
        <f t="shared" si="1"/>
        <v>0</v>
      </c>
      <c r="J11" s="59">
        <f>Bilanca!K19</f>
        <v>9979</v>
      </c>
      <c r="K11" s="60">
        <f>Bilanca!L19</f>
        <v>5881</v>
      </c>
      <c r="L11" s="59"/>
      <c r="M11" s="61"/>
      <c r="N11" s="61"/>
      <c r="O11" s="61"/>
      <c r="P11" s="61"/>
      <c r="Q11" s="61"/>
      <c r="R11" s="61"/>
      <c r="S11" s="61"/>
      <c r="T11" s="61"/>
      <c r="U11" s="61"/>
      <c r="V11" s="61"/>
      <c r="W11" s="61"/>
      <c r="X11" s="60"/>
      <c r="Y11" s="19" t="e">
        <f>IF(#REF!&lt;&gt;"",TEXT(#REF!,"00000000"),"")</f>
        <v>#REF!</v>
      </c>
      <c r="Z11" s="19" t="e">
        <f>IF(#REF!&lt;&gt;"",#REF!,"")</f>
        <v>#REF!</v>
      </c>
      <c r="AA11" s="19" t="e">
        <f>IF(#REF!&lt;&gt;"",#REF!,"")</f>
        <v>#REF!</v>
      </c>
      <c r="AB11" s="20" t="e">
        <f>IF(#REF!&lt;&gt;"",#REF!,0)</f>
        <v>#REF!</v>
      </c>
      <c r="AC11" s="147" t="e">
        <f t="shared" si="2"/>
        <v>#REF!</v>
      </c>
    </row>
    <row r="12" spans="1:29" ht="12.75">
      <c r="A12" s="18" t="s">
        <v>1025</v>
      </c>
      <c r="B12" s="31" t="str">
        <f>TRIM(Opci!C29)</f>
        <v>Trg Tome Marasovića 1</v>
      </c>
      <c r="C12" s="19"/>
      <c r="D12" s="19" t="s">
        <v>290</v>
      </c>
      <c r="E12" s="19">
        <v>1</v>
      </c>
      <c r="F12" s="19">
        <f>Bilanca!I20</f>
        <v>11</v>
      </c>
      <c r="G12" s="19">
        <f>IF(Bilanca!J20=0,"",Bilanca!J20)</f>
      </c>
      <c r="H12" s="150">
        <f t="shared" si="0"/>
        <v>0</v>
      </c>
      <c r="I12" s="61">
        <f t="shared" si="1"/>
        <v>0</v>
      </c>
      <c r="J12" s="59">
        <f>Bilanca!K20</f>
        <v>0</v>
      </c>
      <c r="K12" s="60">
        <f>Bilanca!L20</f>
        <v>0</v>
      </c>
      <c r="L12" s="59"/>
      <c r="M12" s="61"/>
      <c r="N12" s="61"/>
      <c r="O12" s="61"/>
      <c r="P12" s="61"/>
      <c r="Q12" s="61"/>
      <c r="R12" s="61"/>
      <c r="S12" s="61"/>
      <c r="T12" s="61"/>
      <c r="U12" s="61"/>
      <c r="V12" s="61"/>
      <c r="W12" s="61"/>
      <c r="X12" s="60"/>
      <c r="Y12" s="19" t="e">
        <f>IF(#REF!&lt;&gt;"",TEXT(#REF!,"00000000"),"")</f>
        <v>#REF!</v>
      </c>
      <c r="Z12" s="19" t="e">
        <f>IF(#REF!&lt;&gt;"",#REF!,"")</f>
        <v>#REF!</v>
      </c>
      <c r="AA12" s="19" t="e">
        <f>IF(#REF!&lt;&gt;"",#REF!,"")</f>
        <v>#REF!</v>
      </c>
      <c r="AB12" s="20" t="e">
        <f>IF(#REF!&lt;&gt;"",#REF!,0)</f>
        <v>#REF!</v>
      </c>
      <c r="AC12" s="147" t="e">
        <f t="shared" si="2"/>
        <v>#REF!</v>
      </c>
    </row>
    <row r="13" spans="1:29" ht="12.75">
      <c r="A13" s="18" t="s">
        <v>1038</v>
      </c>
      <c r="B13" s="31" t="str">
        <f>TRIM(Opci!C31)</f>
        <v>ks-biros@zd.t-com.hr</v>
      </c>
      <c r="C13" s="19"/>
      <c r="D13" s="19" t="s">
        <v>290</v>
      </c>
      <c r="E13" s="19">
        <v>1</v>
      </c>
      <c r="F13" s="19">
        <f>Bilanca!I21</f>
        <v>12</v>
      </c>
      <c r="G13" s="19">
        <f>IF(Bilanca!J21=0,"",Bilanca!J21)</f>
      </c>
      <c r="H13" s="150">
        <f t="shared" si="0"/>
        <v>0</v>
      </c>
      <c r="I13" s="19">
        <f t="shared" si="1"/>
        <v>0</v>
      </c>
      <c r="J13" s="59">
        <f>Bilanca!K21</f>
        <v>0</v>
      </c>
      <c r="K13" s="60">
        <f>Bilanca!L21</f>
        <v>0</v>
      </c>
      <c r="L13" s="59"/>
      <c r="M13" s="61"/>
      <c r="N13" s="61"/>
      <c r="O13" s="61"/>
      <c r="P13" s="61"/>
      <c r="Q13" s="61"/>
      <c r="R13" s="61"/>
      <c r="S13" s="61"/>
      <c r="T13" s="61"/>
      <c r="U13" s="61"/>
      <c r="V13" s="61"/>
      <c r="W13" s="61"/>
      <c r="X13" s="60"/>
      <c r="Y13" s="19" t="e">
        <f>IF(#REF!&lt;&gt;"",TEXT(#REF!,"00000000"),"")</f>
        <v>#REF!</v>
      </c>
      <c r="Z13" s="19" t="e">
        <f>IF(#REF!&lt;&gt;"",#REF!,"")</f>
        <v>#REF!</v>
      </c>
      <c r="AA13" s="19" t="e">
        <f>IF(#REF!&lt;&gt;"",#REF!,"")</f>
        <v>#REF!</v>
      </c>
      <c r="AB13" s="20" t="e">
        <f>IF(#REF!&lt;&gt;"",#REF!,0)</f>
        <v>#REF!</v>
      </c>
      <c r="AC13" s="147" t="e">
        <f t="shared" si="2"/>
        <v>#REF!</v>
      </c>
    </row>
    <row r="14" spans="1:29" ht="12.75">
      <c r="A14" s="18" t="s">
        <v>310</v>
      </c>
      <c r="B14" s="31">
        <f>TRIM(Opci!C33)</f>
      </c>
      <c r="C14" s="19"/>
      <c r="D14" s="19" t="s">
        <v>290</v>
      </c>
      <c r="E14" s="19">
        <v>1</v>
      </c>
      <c r="F14" s="19">
        <f>Bilanca!I22</f>
        <v>13</v>
      </c>
      <c r="G14" s="19">
        <f>IF(Bilanca!J22=0,"",Bilanca!J22)</f>
      </c>
      <c r="H14" s="150">
        <f t="shared" si="0"/>
        <v>0</v>
      </c>
      <c r="I14" s="61">
        <f t="shared" si="1"/>
        <v>0</v>
      </c>
      <c r="J14" s="59">
        <f>Bilanca!K22</f>
        <v>0</v>
      </c>
      <c r="K14" s="60">
        <f>Bilanca!L22</f>
        <v>0</v>
      </c>
      <c r="L14" s="59"/>
      <c r="M14" s="61"/>
      <c r="N14" s="61"/>
      <c r="O14" s="61"/>
      <c r="P14" s="61"/>
      <c r="Q14" s="61"/>
      <c r="R14" s="61"/>
      <c r="S14" s="61"/>
      <c r="T14" s="61"/>
      <c r="U14" s="61"/>
      <c r="V14" s="61"/>
      <c r="W14" s="61"/>
      <c r="X14" s="60"/>
      <c r="Y14" s="19" t="e">
        <f>IF(#REF!&lt;&gt;"",TEXT(#REF!,"00000000"),"")</f>
        <v>#REF!</v>
      </c>
      <c r="Z14" s="19" t="e">
        <f>IF(#REF!&lt;&gt;"",#REF!,"")</f>
        <v>#REF!</v>
      </c>
      <c r="AA14" s="19" t="e">
        <f>IF(#REF!&lt;&gt;"",#REF!,"")</f>
        <v>#REF!</v>
      </c>
      <c r="AB14" s="20" t="e">
        <f>IF(#REF!&lt;&gt;"",#REF!,0)</f>
        <v>#REF!</v>
      </c>
      <c r="AC14" s="147" t="e">
        <f t="shared" si="2"/>
        <v>#REF!</v>
      </c>
    </row>
    <row r="15" spans="1:29" ht="12.75">
      <c r="A15" s="18" t="s">
        <v>1280</v>
      </c>
      <c r="B15" s="31" t="str">
        <f>TEXT(Opci!C37,"00")</f>
        <v>13</v>
      </c>
      <c r="C15" s="19"/>
      <c r="D15" s="19" t="s">
        <v>290</v>
      </c>
      <c r="E15" s="19">
        <v>1</v>
      </c>
      <c r="F15" s="19">
        <f>Bilanca!I23</f>
        <v>14</v>
      </c>
      <c r="G15" s="19">
        <f>IF(Bilanca!J23=0,"",Bilanca!J23)</f>
      </c>
      <c r="H15" s="150">
        <f t="shared" si="0"/>
        <v>1933.82</v>
      </c>
      <c r="I15" s="19">
        <f t="shared" si="1"/>
        <v>0</v>
      </c>
      <c r="J15" s="59">
        <f>Bilanca!K23</f>
        <v>2911</v>
      </c>
      <c r="K15" s="60">
        <f>Bilanca!L23</f>
        <v>5451</v>
      </c>
      <c r="L15" s="59"/>
      <c r="M15" s="61"/>
      <c r="N15" s="61"/>
      <c r="O15" s="61"/>
      <c r="P15" s="61"/>
      <c r="Q15" s="61"/>
      <c r="R15" s="61"/>
      <c r="S15" s="61"/>
      <c r="T15" s="61"/>
      <c r="U15" s="61"/>
      <c r="V15" s="61"/>
      <c r="W15" s="61"/>
      <c r="X15" s="60"/>
      <c r="Y15" s="19" t="e">
        <f>IF(#REF!&lt;&gt;"",TEXT(#REF!,"00000000"),"")</f>
        <v>#REF!</v>
      </c>
      <c r="Z15" s="19" t="e">
        <f>IF(#REF!&lt;&gt;"",#REF!,"")</f>
        <v>#REF!</v>
      </c>
      <c r="AA15" s="19" t="e">
        <f>IF(#REF!&lt;&gt;"",#REF!,"")</f>
        <v>#REF!</v>
      </c>
      <c r="AB15" s="20" t="e">
        <f>IF(#REF!&lt;&gt;"",#REF!,0)</f>
        <v>#REF!</v>
      </c>
      <c r="AC15" s="147" t="e">
        <f t="shared" si="2"/>
        <v>#REF!</v>
      </c>
    </row>
    <row r="16" spans="1:29" ht="12.75">
      <c r="A16" s="18" t="s">
        <v>1063</v>
      </c>
      <c r="B16" s="31" t="str">
        <f>TEXT(Opci!C35,"000")</f>
        <v>416</v>
      </c>
      <c r="C16" s="19"/>
      <c r="D16" s="19" t="s">
        <v>290</v>
      </c>
      <c r="E16" s="19">
        <v>1</v>
      </c>
      <c r="F16" s="19">
        <f>Bilanca!I24</f>
        <v>15</v>
      </c>
      <c r="G16" s="19">
        <f>IF(Bilanca!J24=0,"",Bilanca!J24)</f>
      </c>
      <c r="H16" s="150">
        <f t="shared" si="0"/>
        <v>0</v>
      </c>
      <c r="I16" s="61">
        <f t="shared" si="1"/>
        <v>0</v>
      </c>
      <c r="J16" s="59">
        <f>Bilanca!K24</f>
        <v>0</v>
      </c>
      <c r="K16" s="60">
        <f>Bilanca!L24</f>
        <v>0</v>
      </c>
      <c r="L16" s="59"/>
      <c r="M16" s="61"/>
      <c r="N16" s="61"/>
      <c r="O16" s="61"/>
      <c r="P16" s="61"/>
      <c r="Q16" s="61"/>
      <c r="R16" s="61"/>
      <c r="S16" s="61"/>
      <c r="T16" s="61"/>
      <c r="U16" s="61"/>
      <c r="V16" s="61"/>
      <c r="W16" s="61"/>
      <c r="X16" s="60"/>
      <c r="Y16" s="19" t="e">
        <f>IF(#REF!&lt;&gt;"",TEXT(#REF!,"00000000"),"")</f>
        <v>#REF!</v>
      </c>
      <c r="Z16" s="19" t="e">
        <f>IF(#REF!&lt;&gt;"",#REF!,"")</f>
        <v>#REF!</v>
      </c>
      <c r="AA16" s="19" t="e">
        <f>IF(#REF!&lt;&gt;"",#REF!,"")</f>
        <v>#REF!</v>
      </c>
      <c r="AB16" s="20" t="e">
        <f>IF(#REF!&lt;&gt;"",#REF!,0)</f>
        <v>#REF!</v>
      </c>
      <c r="AC16" s="147" t="e">
        <f t="shared" si="2"/>
        <v>#REF!</v>
      </c>
    </row>
    <row r="17" spans="1:29" ht="12.75">
      <c r="A17" s="18" t="s">
        <v>1036</v>
      </c>
      <c r="B17" s="31" t="str">
        <f>Opci!C39</f>
        <v>8130</v>
      </c>
      <c r="C17" s="19"/>
      <c r="D17" s="19" t="s">
        <v>290</v>
      </c>
      <c r="E17" s="19">
        <v>1</v>
      </c>
      <c r="F17" s="19">
        <f>Bilanca!I25</f>
        <v>16</v>
      </c>
      <c r="G17" s="19">
        <f>IF(Bilanca!J25=0,"",Bilanca!J25)</f>
      </c>
      <c r="H17" s="150">
        <f t="shared" si="0"/>
        <v>0</v>
      </c>
      <c r="I17" s="19">
        <f t="shared" si="1"/>
        <v>0</v>
      </c>
      <c r="J17" s="59">
        <f>Bilanca!K25</f>
        <v>0</v>
      </c>
      <c r="K17" s="60">
        <f>Bilanca!L25</f>
        <v>0</v>
      </c>
      <c r="L17" s="59"/>
      <c r="M17" s="61"/>
      <c r="N17" s="61"/>
      <c r="O17" s="61"/>
      <c r="P17" s="61"/>
      <c r="Q17" s="61"/>
      <c r="R17" s="61"/>
      <c r="S17" s="61"/>
      <c r="T17" s="61"/>
      <c r="U17" s="61"/>
      <c r="V17" s="61"/>
      <c r="W17" s="61"/>
      <c r="X17" s="60"/>
      <c r="Y17" s="19" t="e">
        <f>IF(#REF!&lt;&gt;"",TEXT(#REF!,"00000000"),"")</f>
        <v>#REF!</v>
      </c>
      <c r="Z17" s="19" t="e">
        <f>IF(#REF!&lt;&gt;"",#REF!,"")</f>
        <v>#REF!</v>
      </c>
      <c r="AA17" s="19" t="e">
        <f>IF(#REF!&lt;&gt;"",#REF!,"")</f>
        <v>#REF!</v>
      </c>
      <c r="AB17" s="20" t="e">
        <f>IF(#REF!&lt;&gt;"",#REF!,0)</f>
        <v>#REF!</v>
      </c>
      <c r="AC17" s="147" t="e">
        <f t="shared" si="2"/>
        <v>#REF!</v>
      </c>
    </row>
    <row r="18" spans="1:29" ht="12.75">
      <c r="A18" s="18" t="s">
        <v>937</v>
      </c>
      <c r="B18" s="31" t="str">
        <f>IF(Opci!C41&lt;&gt;"",Opci!C41,"")</f>
        <v>NE</v>
      </c>
      <c r="C18" s="19"/>
      <c r="D18" s="19" t="s">
        <v>290</v>
      </c>
      <c r="E18" s="19">
        <v>1</v>
      </c>
      <c r="F18" s="19">
        <f>Bilanca!I26</f>
        <v>17</v>
      </c>
      <c r="G18" s="19">
        <f>IF(Bilanca!J26=0,"",Bilanca!J26)</f>
      </c>
      <c r="H18" s="150">
        <f t="shared" si="0"/>
        <v>0</v>
      </c>
      <c r="I18" s="61">
        <f t="shared" si="1"/>
        <v>0</v>
      </c>
      <c r="J18" s="59">
        <f>Bilanca!K26</f>
        <v>0</v>
      </c>
      <c r="K18" s="60">
        <f>Bilanca!L26</f>
        <v>0</v>
      </c>
      <c r="L18" s="59"/>
      <c r="M18" s="61"/>
      <c r="N18" s="61"/>
      <c r="O18" s="61"/>
      <c r="P18" s="61"/>
      <c r="Q18" s="61"/>
      <c r="R18" s="61"/>
      <c r="S18" s="61"/>
      <c r="T18" s="61"/>
      <c r="U18" s="61"/>
      <c r="V18" s="61"/>
      <c r="W18" s="61"/>
      <c r="X18" s="60"/>
      <c r="Y18" s="19" t="e">
        <f>IF(#REF!&lt;&gt;"",TEXT(#REF!,"00000000"),"")</f>
        <v>#REF!</v>
      </c>
      <c r="Z18" s="19" t="e">
        <f>IF(#REF!&lt;&gt;"",#REF!,"")</f>
        <v>#REF!</v>
      </c>
      <c r="AA18" s="19" t="e">
        <f>IF(#REF!&lt;&gt;"",#REF!,"")</f>
        <v>#REF!</v>
      </c>
      <c r="AB18" s="20" t="e">
        <f>IF(#REF!&lt;&gt;"",#REF!,0)</f>
        <v>#REF!</v>
      </c>
      <c r="AC18" s="147" t="e">
        <f t="shared" si="2"/>
        <v>#REF!</v>
      </c>
    </row>
    <row r="19" spans="1:29" ht="12.75">
      <c r="A19" s="18" t="s">
        <v>1263</v>
      </c>
      <c r="B19" s="31" t="str">
        <f>IF(Opci!C43&lt;&gt;"",Opci!C43,"")</f>
        <v>NE</v>
      </c>
      <c r="C19" s="19"/>
      <c r="D19" s="19" t="s">
        <v>290</v>
      </c>
      <c r="E19" s="19">
        <v>1</v>
      </c>
      <c r="F19" s="19">
        <f>Bilanca!I27</f>
        <v>18</v>
      </c>
      <c r="G19" s="19">
        <f>IF(Bilanca!J27=0,"",Bilanca!J27)</f>
      </c>
      <c r="H19" s="150">
        <f t="shared" si="0"/>
        <v>1427.0400000000002</v>
      </c>
      <c r="I19" s="19">
        <f t="shared" si="1"/>
        <v>0</v>
      </c>
      <c r="J19" s="59">
        <f>Bilanca!K27</f>
        <v>7068</v>
      </c>
      <c r="K19" s="60">
        <f>Bilanca!L27</f>
        <v>430</v>
      </c>
      <c r="L19" s="59"/>
      <c r="M19" s="61"/>
      <c r="N19" s="61"/>
      <c r="O19" s="61"/>
      <c r="P19" s="61"/>
      <c r="Q19" s="61"/>
      <c r="R19" s="61"/>
      <c r="S19" s="61"/>
      <c r="T19" s="61"/>
      <c r="U19" s="61"/>
      <c r="V19" s="61"/>
      <c r="W19" s="61"/>
      <c r="X19" s="60"/>
      <c r="Y19" s="19" t="e">
        <f>IF(#REF!&lt;&gt;"",TEXT(#REF!,"00000000"),"")</f>
        <v>#REF!</v>
      </c>
      <c r="Z19" s="19" t="e">
        <f>IF(#REF!&lt;&gt;"",#REF!,"")</f>
        <v>#REF!</v>
      </c>
      <c r="AA19" s="19" t="e">
        <f>IF(#REF!&lt;&gt;"",#REF!,"")</f>
        <v>#REF!</v>
      </c>
      <c r="AB19" s="20" t="e">
        <f>IF(#REF!&lt;&gt;"",#REF!,0)</f>
        <v>#REF!</v>
      </c>
      <c r="AC19" s="147" t="e">
        <f t="shared" si="2"/>
        <v>#REF!</v>
      </c>
    </row>
    <row r="20" spans="1:29" ht="12.75">
      <c r="A20" s="18" t="s">
        <v>1001</v>
      </c>
      <c r="B20" s="31">
        <f>Opci!C45</f>
        <v>1</v>
      </c>
      <c r="C20" s="19"/>
      <c r="D20" s="19" t="s">
        <v>290</v>
      </c>
      <c r="E20" s="19">
        <v>1</v>
      </c>
      <c r="F20" s="19">
        <f>Bilanca!I28</f>
        <v>19</v>
      </c>
      <c r="G20" s="19">
        <f>IF(Bilanca!J28=0,"",Bilanca!J28)</f>
      </c>
      <c r="H20" s="150">
        <f t="shared" si="0"/>
        <v>0</v>
      </c>
      <c r="I20" s="61">
        <f t="shared" si="1"/>
        <v>0</v>
      </c>
      <c r="J20" s="59">
        <f>Bilanca!K28</f>
        <v>0</v>
      </c>
      <c r="K20" s="60">
        <f>Bilanca!L28</f>
        <v>0</v>
      </c>
      <c r="L20" s="59"/>
      <c r="M20" s="61"/>
      <c r="N20" s="61"/>
      <c r="O20" s="61"/>
      <c r="P20" s="61"/>
      <c r="Q20" s="61"/>
      <c r="R20" s="61"/>
      <c r="S20" s="61"/>
      <c r="T20" s="61"/>
      <c r="U20" s="61"/>
      <c r="V20" s="61"/>
      <c r="W20" s="61"/>
      <c r="X20" s="60"/>
      <c r="Y20" s="19" t="e">
        <f>IF(#REF!&lt;&gt;"",TEXT(#REF!,"00000000"),"")</f>
        <v>#REF!</v>
      </c>
      <c r="Z20" s="19" t="e">
        <f>IF(#REF!&lt;&gt;"",#REF!,"")</f>
        <v>#REF!</v>
      </c>
      <c r="AA20" s="19" t="e">
        <f>IF(#REF!&lt;&gt;"",#REF!,"")</f>
        <v>#REF!</v>
      </c>
      <c r="AB20" s="20" t="e">
        <f>IF(#REF!&lt;&gt;"",#REF!,0)</f>
        <v>#REF!</v>
      </c>
      <c r="AC20" s="147" t="e">
        <f t="shared" si="2"/>
        <v>#REF!</v>
      </c>
    </row>
    <row r="21" spans="1:29" ht="12.75">
      <c r="A21" s="18" t="s">
        <v>1273</v>
      </c>
      <c r="B21" s="31">
        <f>Opci!C47</f>
        <v>1</v>
      </c>
      <c r="C21" s="19"/>
      <c r="D21" s="19" t="s">
        <v>290</v>
      </c>
      <c r="E21" s="19">
        <v>1</v>
      </c>
      <c r="F21" s="19">
        <f>Bilanca!I29</f>
        <v>20</v>
      </c>
      <c r="G21" s="19">
        <f>IF(Bilanca!J29=0,"",Bilanca!J29)</f>
      </c>
      <c r="H21" s="150">
        <f t="shared" si="0"/>
        <v>0</v>
      </c>
      <c r="I21" s="19">
        <f t="shared" si="1"/>
        <v>0</v>
      </c>
      <c r="J21" s="59">
        <f>Bilanca!K29</f>
        <v>0</v>
      </c>
      <c r="K21" s="60">
        <f>Bilanca!L29</f>
        <v>0</v>
      </c>
      <c r="L21" s="59"/>
      <c r="M21" s="61"/>
      <c r="N21" s="61"/>
      <c r="O21" s="61"/>
      <c r="P21" s="61"/>
      <c r="Q21" s="61"/>
      <c r="R21" s="61"/>
      <c r="S21" s="61"/>
      <c r="T21" s="61"/>
      <c r="U21" s="61"/>
      <c r="V21" s="61"/>
      <c r="W21" s="61"/>
      <c r="X21" s="60"/>
      <c r="Y21" s="19" t="e">
        <f>IF(#REF!&lt;&gt;"",TEXT(#REF!,"00000000"),"")</f>
        <v>#REF!</v>
      </c>
      <c r="Z21" s="19" t="e">
        <f>IF(#REF!&lt;&gt;"",#REF!,"")</f>
        <v>#REF!</v>
      </c>
      <c r="AA21" s="19" t="e">
        <f>IF(#REF!&lt;&gt;"",#REF!,"")</f>
        <v>#REF!</v>
      </c>
      <c r="AB21" s="20" t="e">
        <f>IF(#REF!&lt;&gt;"",#REF!,0)</f>
        <v>#REF!</v>
      </c>
      <c r="AC21" s="147" t="e">
        <f t="shared" si="2"/>
        <v>#REF!</v>
      </c>
    </row>
    <row r="22" spans="1:29" ht="12.75">
      <c r="A22" s="18" t="s">
        <v>1017</v>
      </c>
      <c r="B22" s="31">
        <f>Opci!C49</f>
        <v>11</v>
      </c>
      <c r="C22" s="19"/>
      <c r="D22" s="19" t="s">
        <v>290</v>
      </c>
      <c r="E22" s="19">
        <v>1</v>
      </c>
      <c r="F22" s="19">
        <f>Bilanca!I30</f>
        <v>21</v>
      </c>
      <c r="G22" s="19">
        <f>IF(Bilanca!J30=0,"",Bilanca!J30)</f>
      </c>
      <c r="H22" s="150">
        <f t="shared" si="0"/>
        <v>0</v>
      </c>
      <c r="I22" s="61">
        <f t="shared" si="1"/>
        <v>0</v>
      </c>
      <c r="J22" s="59">
        <f>Bilanca!K30</f>
        <v>0</v>
      </c>
      <c r="K22" s="60">
        <f>Bilanca!L30</f>
        <v>0</v>
      </c>
      <c r="L22" s="59"/>
      <c r="M22" s="61"/>
      <c r="N22" s="61"/>
      <c r="O22" s="61"/>
      <c r="P22" s="61"/>
      <c r="Q22" s="61"/>
      <c r="R22" s="61"/>
      <c r="S22" s="61"/>
      <c r="T22" s="61"/>
      <c r="U22" s="61"/>
      <c r="V22" s="61"/>
      <c r="W22" s="61"/>
      <c r="X22" s="60"/>
      <c r="Y22" s="19" t="e">
        <f>IF(#REF!&lt;&gt;"",TEXT(#REF!,"00000000"),"")</f>
        <v>#REF!</v>
      </c>
      <c r="Z22" s="19" t="e">
        <f>IF(#REF!&lt;&gt;"",#REF!,"")</f>
        <v>#REF!</v>
      </c>
      <c r="AA22" s="19" t="e">
        <f>IF(#REF!&lt;&gt;"",#REF!,"")</f>
        <v>#REF!</v>
      </c>
      <c r="AB22" s="20" t="e">
        <f>IF(#REF!&lt;&gt;"",#REF!,0)</f>
        <v>#REF!</v>
      </c>
      <c r="AC22" s="147" t="e">
        <f t="shared" si="2"/>
        <v>#REF!</v>
      </c>
    </row>
    <row r="23" spans="1:29" ht="12.75">
      <c r="A23" s="18" t="s">
        <v>1233</v>
      </c>
      <c r="B23" s="31" t="str">
        <f>Opci!C51</f>
        <v>100</v>
      </c>
      <c r="C23" s="19"/>
      <c r="D23" s="19" t="s">
        <v>290</v>
      </c>
      <c r="E23" s="19">
        <v>1</v>
      </c>
      <c r="F23" s="19">
        <f>Bilanca!I31</f>
        <v>22</v>
      </c>
      <c r="G23" s="19">
        <f>IF(Bilanca!J31=0,"",Bilanca!J31)</f>
      </c>
      <c r="H23" s="150">
        <f t="shared" si="0"/>
        <v>0</v>
      </c>
      <c r="I23" s="19">
        <f t="shared" si="1"/>
        <v>0</v>
      </c>
      <c r="J23" s="59">
        <f>Bilanca!K31</f>
        <v>0</v>
      </c>
      <c r="K23" s="60">
        <f>Bilanca!L31</f>
        <v>0</v>
      </c>
      <c r="L23" s="59"/>
      <c r="M23" s="61"/>
      <c r="N23" s="61"/>
      <c r="O23" s="61"/>
      <c r="P23" s="61"/>
      <c r="Q23" s="61"/>
      <c r="R23" s="61"/>
      <c r="S23" s="61"/>
      <c r="T23" s="61"/>
      <c r="U23" s="61"/>
      <c r="V23" s="61"/>
      <c r="W23" s="61"/>
      <c r="X23" s="60"/>
      <c r="Y23" s="19" t="e">
        <f>IF(#REF!&lt;&gt;"",TEXT(#REF!,"00000000"),"")</f>
        <v>#REF!</v>
      </c>
      <c r="Z23" s="19" t="e">
        <f>IF(#REF!&lt;&gt;"",#REF!,"")</f>
        <v>#REF!</v>
      </c>
      <c r="AA23" s="19" t="e">
        <f>IF(#REF!&lt;&gt;"",#REF!,"")</f>
        <v>#REF!</v>
      </c>
      <c r="AB23" s="20" t="e">
        <f>IF(#REF!&lt;&gt;"",#REF!,0)</f>
        <v>#REF!</v>
      </c>
      <c r="AC23" s="147" t="e">
        <f t="shared" si="2"/>
        <v>#REF!</v>
      </c>
    </row>
    <row r="24" spans="1:29" ht="12.75">
      <c r="A24" s="18" t="s">
        <v>1234</v>
      </c>
      <c r="B24" s="31" t="str">
        <f>Opci!E51</f>
        <v>0</v>
      </c>
      <c r="C24" s="19"/>
      <c r="D24" s="19" t="s">
        <v>290</v>
      </c>
      <c r="E24" s="19">
        <v>1</v>
      </c>
      <c r="F24" s="19">
        <f>Bilanca!I32</f>
        <v>23</v>
      </c>
      <c r="G24" s="19">
        <f>IF(Bilanca!J32=0,"",Bilanca!J32)</f>
      </c>
      <c r="H24" s="150">
        <f t="shared" si="0"/>
        <v>0</v>
      </c>
      <c r="I24" s="61">
        <f t="shared" si="1"/>
        <v>0</v>
      </c>
      <c r="J24" s="59">
        <f>Bilanca!K32</f>
        <v>0</v>
      </c>
      <c r="K24" s="60">
        <f>Bilanca!L32</f>
        <v>0</v>
      </c>
      <c r="L24" s="59"/>
      <c r="M24" s="61"/>
      <c r="N24" s="61"/>
      <c r="O24" s="61"/>
      <c r="P24" s="61"/>
      <c r="Q24" s="61"/>
      <c r="R24" s="61"/>
      <c r="S24" s="61"/>
      <c r="T24" s="61"/>
      <c r="U24" s="61"/>
      <c r="V24" s="61"/>
      <c r="W24" s="61"/>
      <c r="X24" s="60"/>
      <c r="Y24" s="19" t="e">
        <f>IF(#REF!&lt;&gt;"",TEXT(#REF!,"00000000"),"")</f>
        <v>#REF!</v>
      </c>
      <c r="Z24" s="19" t="e">
        <f>IF(#REF!&lt;&gt;"",#REF!,"")</f>
        <v>#REF!</v>
      </c>
      <c r="AA24" s="19" t="e">
        <f>IF(#REF!&lt;&gt;"",#REF!,"")</f>
        <v>#REF!</v>
      </c>
      <c r="AB24" s="20" t="e">
        <f>IF(#REF!&lt;&gt;"",#REF!,0)</f>
        <v>#REF!</v>
      </c>
      <c r="AC24" s="147" t="e">
        <f t="shared" si="2"/>
        <v>#REF!</v>
      </c>
    </row>
    <row r="25" spans="1:29" ht="12.75">
      <c r="A25" s="18" t="s">
        <v>1379</v>
      </c>
      <c r="B25" s="31">
        <f>Opci!C53</f>
        <v>8</v>
      </c>
      <c r="C25" s="19"/>
      <c r="D25" s="19" t="s">
        <v>290</v>
      </c>
      <c r="E25" s="19">
        <v>1</v>
      </c>
      <c r="F25" s="19">
        <f>Bilanca!I33</f>
        <v>24</v>
      </c>
      <c r="G25" s="19">
        <f>IF(Bilanca!J33=0,"",Bilanca!J33)</f>
      </c>
      <c r="H25" s="150">
        <f t="shared" si="0"/>
        <v>0</v>
      </c>
      <c r="I25" s="19">
        <f t="shared" si="1"/>
        <v>0</v>
      </c>
      <c r="J25" s="59">
        <f>Bilanca!K33</f>
        <v>0</v>
      </c>
      <c r="K25" s="60">
        <f>Bilanca!L33</f>
        <v>0</v>
      </c>
      <c r="L25" s="59"/>
      <c r="M25" s="61"/>
      <c r="N25" s="61"/>
      <c r="O25" s="61"/>
      <c r="P25" s="61"/>
      <c r="Q25" s="61"/>
      <c r="R25" s="61"/>
      <c r="S25" s="61"/>
      <c r="T25" s="61"/>
      <c r="U25" s="61"/>
      <c r="V25" s="61"/>
      <c r="W25" s="61"/>
      <c r="X25" s="60"/>
      <c r="Y25" s="19" t="e">
        <f>IF(#REF!&lt;&gt;"",TEXT(#REF!,"00000000"),"")</f>
        <v>#REF!</v>
      </c>
      <c r="Z25" s="19" t="e">
        <f>IF(#REF!&lt;&gt;"",#REF!,"")</f>
        <v>#REF!</v>
      </c>
      <c r="AA25" s="19" t="e">
        <f>IF(#REF!&lt;&gt;"",#REF!,"")</f>
        <v>#REF!</v>
      </c>
      <c r="AB25" s="20" t="e">
        <f>IF(#REF!&lt;&gt;"",#REF!,0)</f>
        <v>#REF!</v>
      </c>
      <c r="AC25" s="147" t="e">
        <f t="shared" si="2"/>
        <v>#REF!</v>
      </c>
    </row>
    <row r="26" spans="1:29" ht="12.75">
      <c r="A26" s="18" t="s">
        <v>1380</v>
      </c>
      <c r="B26" s="31">
        <f>Opci!E53</f>
        <v>8</v>
      </c>
      <c r="C26" s="19"/>
      <c r="D26" s="19" t="s">
        <v>290</v>
      </c>
      <c r="E26" s="19">
        <v>1</v>
      </c>
      <c r="F26" s="19">
        <f>Bilanca!I34</f>
        <v>25</v>
      </c>
      <c r="G26" s="19">
        <f>IF(Bilanca!J34=0,"",Bilanca!J34)</f>
      </c>
      <c r="H26" s="150">
        <f t="shared" si="0"/>
        <v>0</v>
      </c>
      <c r="I26" s="61">
        <f t="shared" si="1"/>
        <v>0</v>
      </c>
      <c r="J26" s="59">
        <f>Bilanca!K34</f>
        <v>0</v>
      </c>
      <c r="K26" s="60">
        <f>Bilanca!L34</f>
        <v>0</v>
      </c>
      <c r="L26" s="59"/>
      <c r="M26" s="61"/>
      <c r="N26" s="61"/>
      <c r="O26" s="61"/>
      <c r="P26" s="61"/>
      <c r="Q26" s="61"/>
      <c r="R26" s="61"/>
      <c r="S26" s="61"/>
      <c r="T26" s="61"/>
      <c r="U26" s="61"/>
      <c r="V26" s="61"/>
      <c r="W26" s="61"/>
      <c r="X26" s="60"/>
      <c r="Y26" s="19" t="e">
        <f>IF(#REF!&lt;&gt;"",TEXT(#REF!,"00000000"),"")</f>
        <v>#REF!</v>
      </c>
      <c r="Z26" s="19" t="e">
        <f>IF(#REF!&lt;&gt;"",#REF!,"")</f>
        <v>#REF!</v>
      </c>
      <c r="AA26" s="19" t="e">
        <f>IF(#REF!&lt;&gt;"",#REF!,"")</f>
        <v>#REF!</v>
      </c>
      <c r="AB26" s="20" t="e">
        <f>IF(#REF!&lt;&gt;"",#REF!,0)</f>
        <v>#REF!</v>
      </c>
      <c r="AC26" s="147" t="e">
        <f t="shared" si="2"/>
        <v>#REF!</v>
      </c>
    </row>
    <row r="27" spans="1:29" ht="12.75">
      <c r="A27" s="18" t="s">
        <v>1279</v>
      </c>
      <c r="B27" s="31">
        <f>Opci!C55</f>
        <v>8</v>
      </c>
      <c r="C27" s="19"/>
      <c r="D27" s="19" t="s">
        <v>290</v>
      </c>
      <c r="E27" s="19">
        <v>1</v>
      </c>
      <c r="F27" s="19">
        <f>Bilanca!I35</f>
        <v>26</v>
      </c>
      <c r="G27" s="19">
        <f>IF(Bilanca!J35=0,"",Bilanca!J35)</f>
      </c>
      <c r="H27" s="150">
        <f t="shared" si="0"/>
        <v>0</v>
      </c>
      <c r="I27" s="19">
        <f t="shared" si="1"/>
        <v>0</v>
      </c>
      <c r="J27" s="59">
        <f>Bilanca!K35</f>
        <v>0</v>
      </c>
      <c r="K27" s="60">
        <f>Bilanca!L35</f>
        <v>0</v>
      </c>
      <c r="L27" s="59"/>
      <c r="M27" s="61"/>
      <c r="N27" s="61"/>
      <c r="O27" s="61"/>
      <c r="P27" s="61"/>
      <c r="Q27" s="61"/>
      <c r="R27" s="61"/>
      <c r="S27" s="61"/>
      <c r="T27" s="61"/>
      <c r="U27" s="61"/>
      <c r="V27" s="61"/>
      <c r="W27" s="61"/>
      <c r="X27" s="60"/>
      <c r="Y27" s="19" t="e">
        <f>IF(#REF!&lt;&gt;"",TEXT(#REF!,"00000000"),"")</f>
        <v>#REF!</v>
      </c>
      <c r="Z27" s="19" t="e">
        <f>IF(#REF!&lt;&gt;"",#REF!,"")</f>
        <v>#REF!</v>
      </c>
      <c r="AA27" s="19" t="e">
        <f>IF(#REF!&lt;&gt;"",#REF!,"")</f>
        <v>#REF!</v>
      </c>
      <c r="AB27" s="20" t="e">
        <f>IF(#REF!&lt;&gt;"",#REF!,0)</f>
        <v>#REF!</v>
      </c>
      <c r="AC27" s="147" t="e">
        <f t="shared" si="2"/>
        <v>#REF!</v>
      </c>
    </row>
    <row r="28" spans="1:29" ht="12.75">
      <c r="A28" s="18" t="s">
        <v>1278</v>
      </c>
      <c r="B28" s="31">
        <f>Opci!E55</f>
        <v>8</v>
      </c>
      <c r="C28" s="19"/>
      <c r="D28" s="19" t="s">
        <v>290</v>
      </c>
      <c r="E28" s="19">
        <v>1</v>
      </c>
      <c r="F28" s="19">
        <f>Bilanca!I36</f>
        <v>27</v>
      </c>
      <c r="G28" s="19">
        <f>IF(Bilanca!J36=0,"",Bilanca!J36)</f>
      </c>
      <c r="H28" s="150">
        <f t="shared" si="0"/>
        <v>0</v>
      </c>
      <c r="I28" s="61">
        <f t="shared" si="1"/>
        <v>0</v>
      </c>
      <c r="J28" s="59">
        <f>Bilanca!K36</f>
        <v>0</v>
      </c>
      <c r="K28" s="60">
        <f>Bilanca!L36</f>
        <v>0</v>
      </c>
      <c r="L28" s="59"/>
      <c r="M28" s="61"/>
      <c r="N28" s="61"/>
      <c r="O28" s="61"/>
      <c r="P28" s="61"/>
      <c r="Q28" s="61"/>
      <c r="R28" s="61"/>
      <c r="S28" s="61"/>
      <c r="T28" s="61"/>
      <c r="U28" s="61"/>
      <c r="V28" s="61"/>
      <c r="W28" s="61"/>
      <c r="X28" s="60"/>
      <c r="Y28" s="19" t="e">
        <f>IF(#REF!&lt;&gt;"",TEXT(#REF!,"00000000"),"")</f>
        <v>#REF!</v>
      </c>
      <c r="Z28" s="19" t="e">
        <f>IF(#REF!&lt;&gt;"",#REF!,"")</f>
        <v>#REF!</v>
      </c>
      <c r="AA28" s="19" t="e">
        <f>IF(#REF!&lt;&gt;"",#REF!,"")</f>
        <v>#REF!</v>
      </c>
      <c r="AB28" s="20" t="e">
        <f>IF(#REF!&lt;&gt;"",#REF!,0)</f>
        <v>#REF!</v>
      </c>
      <c r="AC28" s="147" t="e">
        <f t="shared" si="2"/>
        <v>#REF!</v>
      </c>
    </row>
    <row r="29" spans="1:29" ht="12.75">
      <c r="A29" s="18" t="s">
        <v>1154</v>
      </c>
      <c r="B29" s="31">
        <f>Opci!C57</f>
        <v>12</v>
      </c>
      <c r="C29" s="19"/>
      <c r="D29" s="19" t="s">
        <v>290</v>
      </c>
      <c r="E29" s="19">
        <v>1</v>
      </c>
      <c r="F29" s="19">
        <f>Bilanca!I37</f>
        <v>28</v>
      </c>
      <c r="G29" s="19">
        <f>IF(Bilanca!J37=0,"",Bilanca!J37)</f>
      </c>
      <c r="H29" s="150">
        <f t="shared" si="0"/>
        <v>0</v>
      </c>
      <c r="I29" s="19">
        <f t="shared" si="1"/>
        <v>0</v>
      </c>
      <c r="J29" s="59">
        <f>Bilanca!K37</f>
        <v>0</v>
      </c>
      <c r="K29" s="60">
        <f>Bilanca!L37</f>
        <v>0</v>
      </c>
      <c r="L29" s="59"/>
      <c r="M29" s="61"/>
      <c r="N29" s="61"/>
      <c r="O29" s="61"/>
      <c r="P29" s="61"/>
      <c r="Q29" s="61"/>
      <c r="R29" s="61"/>
      <c r="S29" s="61"/>
      <c r="T29" s="61"/>
      <c r="U29" s="61"/>
      <c r="V29" s="61"/>
      <c r="W29" s="61"/>
      <c r="X29" s="60"/>
      <c r="Y29" s="19" t="e">
        <f>IF(#REF!&lt;&gt;"",TEXT(#REF!,"00000000"),"")</f>
        <v>#REF!</v>
      </c>
      <c r="Z29" s="19" t="e">
        <f>IF(#REF!&lt;&gt;"",#REF!,"")</f>
        <v>#REF!</v>
      </c>
      <c r="AA29" s="19" t="e">
        <f>IF(#REF!&lt;&gt;"",#REF!,"")</f>
        <v>#REF!</v>
      </c>
      <c r="AB29" s="20" t="e">
        <f>IF(#REF!&lt;&gt;"",#REF!,0)</f>
        <v>#REF!</v>
      </c>
      <c r="AC29" s="147" t="e">
        <f t="shared" si="2"/>
        <v>#REF!</v>
      </c>
    </row>
    <row r="30" spans="1:29" ht="12.75">
      <c r="A30" s="18" t="s">
        <v>1155</v>
      </c>
      <c r="B30" s="31">
        <f>Opci!E57</f>
        <v>12</v>
      </c>
      <c r="C30" s="19"/>
      <c r="D30" s="19" t="s">
        <v>290</v>
      </c>
      <c r="E30" s="19">
        <v>1</v>
      </c>
      <c r="F30" s="19">
        <f>Bilanca!I38</f>
        <v>29</v>
      </c>
      <c r="G30" s="19">
        <f>IF(Bilanca!J38=0,"",Bilanca!J38)</f>
      </c>
      <c r="H30" s="150">
        <f t="shared" si="0"/>
        <v>0</v>
      </c>
      <c r="I30" s="61">
        <f t="shared" si="1"/>
        <v>0</v>
      </c>
      <c r="J30" s="59">
        <f>Bilanca!K38</f>
        <v>0</v>
      </c>
      <c r="K30" s="60">
        <f>Bilanca!L38</f>
        <v>0</v>
      </c>
      <c r="L30" s="59"/>
      <c r="M30" s="61"/>
      <c r="N30" s="61"/>
      <c r="O30" s="61"/>
      <c r="P30" s="61"/>
      <c r="Q30" s="61"/>
      <c r="R30" s="61"/>
      <c r="S30" s="61"/>
      <c r="T30" s="61"/>
      <c r="U30" s="61"/>
      <c r="V30" s="61"/>
      <c r="W30" s="61"/>
      <c r="X30" s="60"/>
      <c r="Y30" s="19" t="e">
        <f>IF(#REF!&lt;&gt;"",TEXT(#REF!,"00000000"),"")</f>
        <v>#REF!</v>
      </c>
      <c r="Z30" s="19" t="e">
        <f>IF(#REF!&lt;&gt;"",#REF!,"")</f>
        <v>#REF!</v>
      </c>
      <c r="AA30" s="19" t="e">
        <f>IF(#REF!&lt;&gt;"",#REF!,"")</f>
        <v>#REF!</v>
      </c>
      <c r="AB30" s="20" t="e">
        <f>IF(#REF!&lt;&gt;"",#REF!,0)</f>
        <v>#REF!</v>
      </c>
      <c r="AC30" s="147" t="e">
        <f t="shared" si="2"/>
        <v>#REF!</v>
      </c>
    </row>
    <row r="31" spans="1:29" ht="12.75">
      <c r="A31" s="18" t="s">
        <v>1167</v>
      </c>
      <c r="B31" s="31">
        <f>Opci!G59</f>
        <v>0</v>
      </c>
      <c r="C31" s="19"/>
      <c r="D31" s="19" t="s">
        <v>290</v>
      </c>
      <c r="E31" s="19">
        <v>1</v>
      </c>
      <c r="F31" s="19">
        <f>Bilanca!I39</f>
        <v>30</v>
      </c>
      <c r="G31" s="19">
        <f>IF(Bilanca!J39=0,"",Bilanca!J39)</f>
      </c>
      <c r="H31" s="150">
        <f t="shared" si="0"/>
        <v>0</v>
      </c>
      <c r="I31" s="19">
        <f t="shared" si="1"/>
        <v>0</v>
      </c>
      <c r="J31" s="59">
        <f>Bilanca!K39</f>
        <v>0</v>
      </c>
      <c r="K31" s="60">
        <f>Bilanca!L39</f>
        <v>0</v>
      </c>
      <c r="L31" s="59"/>
      <c r="M31" s="61"/>
      <c r="N31" s="61"/>
      <c r="O31" s="61"/>
      <c r="P31" s="61"/>
      <c r="Q31" s="61"/>
      <c r="R31" s="61"/>
      <c r="S31" s="61"/>
      <c r="T31" s="61"/>
      <c r="U31" s="61"/>
      <c r="V31" s="61"/>
      <c r="W31" s="61"/>
      <c r="X31" s="60"/>
      <c r="Y31" s="19" t="e">
        <f>IF(#REF!&lt;&gt;"",TEXT(#REF!,"00000000"),"")</f>
        <v>#REF!</v>
      </c>
      <c r="Z31" s="19" t="e">
        <f>IF(#REF!&lt;&gt;"",#REF!,"")</f>
        <v>#REF!</v>
      </c>
      <c r="AA31" s="19" t="e">
        <f>IF(#REF!&lt;&gt;"",#REF!,"")</f>
        <v>#REF!</v>
      </c>
      <c r="AB31" s="20" t="e">
        <f>IF(#REF!&lt;&gt;"",#REF!,0)</f>
        <v>#REF!</v>
      </c>
      <c r="AC31" s="147" t="e">
        <f t="shared" si="2"/>
        <v>#REF!</v>
      </c>
    </row>
    <row r="32" spans="1:29" ht="12.75">
      <c r="A32" s="18" t="s">
        <v>1168</v>
      </c>
      <c r="B32" s="31">
        <f>Opci!J59</f>
        <v>0</v>
      </c>
      <c r="C32" s="19"/>
      <c r="D32" s="19" t="s">
        <v>290</v>
      </c>
      <c r="E32" s="19">
        <v>1</v>
      </c>
      <c r="F32" s="19">
        <f>Bilanca!I40</f>
        <v>31</v>
      </c>
      <c r="G32" s="19">
        <f>IF(Bilanca!J40=0,"",Bilanca!J40)</f>
      </c>
      <c r="H32" s="150">
        <f t="shared" si="0"/>
        <v>0</v>
      </c>
      <c r="I32" s="61">
        <f t="shared" si="1"/>
        <v>0</v>
      </c>
      <c r="J32" s="59">
        <f>Bilanca!K40</f>
        <v>0</v>
      </c>
      <c r="K32" s="60">
        <f>Bilanca!L40</f>
        <v>0</v>
      </c>
      <c r="L32" s="59"/>
      <c r="M32" s="61"/>
      <c r="N32" s="61"/>
      <c r="O32" s="61"/>
      <c r="P32" s="61"/>
      <c r="Q32" s="61"/>
      <c r="R32" s="61"/>
      <c r="S32" s="61"/>
      <c r="T32" s="61"/>
      <c r="U32" s="61"/>
      <c r="V32" s="61"/>
      <c r="W32" s="61"/>
      <c r="X32" s="60"/>
      <c r="Y32" s="19" t="e">
        <f>IF(#REF!&lt;&gt;"",TEXT(#REF!,"00000000"),"")</f>
        <v>#REF!</v>
      </c>
      <c r="Z32" s="19" t="e">
        <f>IF(#REF!&lt;&gt;"",#REF!,"")</f>
        <v>#REF!</v>
      </c>
      <c r="AA32" s="19" t="e">
        <f>IF(#REF!&lt;&gt;"",#REF!,"")</f>
        <v>#REF!</v>
      </c>
      <c r="AB32" s="20" t="e">
        <f>IF(#REF!&lt;&gt;"",#REF!,0)</f>
        <v>#REF!</v>
      </c>
      <c r="AC32" s="147" t="e">
        <f t="shared" si="2"/>
        <v>#REF!</v>
      </c>
    </row>
    <row r="33" spans="1:29" ht="12.75">
      <c r="A33" s="18" t="s">
        <v>1169</v>
      </c>
      <c r="B33" s="31">
        <f>Opci!M59</f>
        <v>0</v>
      </c>
      <c r="C33" s="19"/>
      <c r="D33" s="19" t="s">
        <v>290</v>
      </c>
      <c r="E33" s="19">
        <v>1</v>
      </c>
      <c r="F33" s="19">
        <f>Bilanca!I41</f>
        <v>32</v>
      </c>
      <c r="G33" s="19">
        <f>IF(Bilanca!J41=0,"",Bilanca!J41)</f>
      </c>
      <c r="H33" s="150">
        <f t="shared" si="0"/>
        <v>0</v>
      </c>
      <c r="I33" s="19">
        <f t="shared" si="1"/>
        <v>0</v>
      </c>
      <c r="J33" s="59">
        <f>Bilanca!K41</f>
        <v>0</v>
      </c>
      <c r="K33" s="60">
        <f>Bilanca!L41</f>
        <v>0</v>
      </c>
      <c r="L33" s="59"/>
      <c r="M33" s="61"/>
      <c r="N33" s="61"/>
      <c r="O33" s="61"/>
      <c r="P33" s="61"/>
      <c r="Q33" s="61"/>
      <c r="R33" s="61"/>
      <c r="S33" s="61"/>
      <c r="T33" s="61"/>
      <c r="U33" s="61"/>
      <c r="V33" s="61"/>
      <c r="W33" s="61"/>
      <c r="X33" s="60"/>
      <c r="Y33" s="19" t="e">
        <f>IF(#REF!&lt;&gt;"",TEXT(#REF!,"00000000"),"")</f>
        <v>#REF!</v>
      </c>
      <c r="Z33" s="19" t="e">
        <f>IF(#REF!&lt;&gt;"",#REF!,"")</f>
        <v>#REF!</v>
      </c>
      <c r="AA33" s="19" t="e">
        <f>IF(#REF!&lt;&gt;"",#REF!,"")</f>
        <v>#REF!</v>
      </c>
      <c r="AB33" s="20" t="e">
        <f>IF(#REF!&lt;&gt;"",#REF!,0)</f>
        <v>#REF!</v>
      </c>
      <c r="AC33" s="147" t="e">
        <f t="shared" si="2"/>
        <v>#REF!</v>
      </c>
    </row>
    <row r="34" spans="1:29" ht="12.75">
      <c r="A34" s="18" t="s">
        <v>1182</v>
      </c>
      <c r="B34" s="31">
        <f>Opci!G61</f>
        <v>0</v>
      </c>
      <c r="C34" s="19"/>
      <c r="D34" s="19" t="s">
        <v>290</v>
      </c>
      <c r="E34" s="19">
        <v>1</v>
      </c>
      <c r="F34" s="19">
        <f>Bilanca!I42</f>
        <v>33</v>
      </c>
      <c r="G34" s="19">
        <f>IF(Bilanca!J42=0,"",Bilanca!J42)</f>
      </c>
      <c r="H34" s="150">
        <f t="shared" si="0"/>
        <v>0</v>
      </c>
      <c r="I34" s="61">
        <f t="shared" si="1"/>
        <v>0</v>
      </c>
      <c r="J34" s="59">
        <f>Bilanca!K42</f>
        <v>0</v>
      </c>
      <c r="K34" s="60">
        <f>Bilanca!L42</f>
        <v>0</v>
      </c>
      <c r="L34" s="59"/>
      <c r="M34" s="61"/>
      <c r="N34" s="61"/>
      <c r="O34" s="61"/>
      <c r="P34" s="61"/>
      <c r="Q34" s="61"/>
      <c r="R34" s="61"/>
      <c r="S34" s="61"/>
      <c r="T34" s="61"/>
      <c r="U34" s="61"/>
      <c r="V34" s="61"/>
      <c r="W34" s="61"/>
      <c r="X34" s="60"/>
      <c r="Y34" s="19" t="e">
        <f>IF(#REF!&lt;&gt;"",TEXT(#REF!,"00000000"),"")</f>
        <v>#REF!</v>
      </c>
      <c r="Z34" s="19" t="e">
        <f>IF(#REF!&lt;&gt;"",#REF!,"")</f>
        <v>#REF!</v>
      </c>
      <c r="AA34" s="19" t="e">
        <f>IF(#REF!&lt;&gt;"",#REF!,"")</f>
        <v>#REF!</v>
      </c>
      <c r="AB34" s="20" t="e">
        <f>IF(#REF!&lt;&gt;"",#REF!,0)</f>
        <v>#REF!</v>
      </c>
      <c r="AC34" s="147" t="e">
        <f aca="true" t="shared" si="3" ref="AC34:AC65">LEN(Y34)+LEN(Z34)+LEN(AA34)+INT(VALUE(AB34))</f>
        <v>#REF!</v>
      </c>
    </row>
    <row r="35" spans="1:29" ht="12.75">
      <c r="A35" s="18" t="s">
        <v>1183</v>
      </c>
      <c r="B35" s="31">
        <f>Opci!J61</f>
        <v>0</v>
      </c>
      <c r="C35" s="19"/>
      <c r="D35" s="19" t="s">
        <v>290</v>
      </c>
      <c r="E35" s="19">
        <v>1</v>
      </c>
      <c r="F35" s="19">
        <f>Bilanca!I43</f>
        <v>34</v>
      </c>
      <c r="G35" s="19">
        <f>IF(Bilanca!J43=0,"",Bilanca!J43)</f>
      </c>
      <c r="H35" s="150">
        <f t="shared" si="0"/>
        <v>119851.02</v>
      </c>
      <c r="I35" s="19">
        <f t="shared" si="1"/>
        <v>0</v>
      </c>
      <c r="J35" s="59">
        <f>Bilanca!K43</f>
        <v>133949</v>
      </c>
      <c r="K35" s="60">
        <f>Bilanca!L43</f>
        <v>109277</v>
      </c>
      <c r="L35" s="59"/>
      <c r="M35" s="61"/>
      <c r="N35" s="61"/>
      <c r="O35" s="61"/>
      <c r="P35" s="61"/>
      <c r="Q35" s="61"/>
      <c r="R35" s="61"/>
      <c r="S35" s="61"/>
      <c r="T35" s="61"/>
      <c r="U35" s="61"/>
      <c r="V35" s="61"/>
      <c r="W35" s="61"/>
      <c r="X35" s="60"/>
      <c r="Y35" s="19" t="e">
        <f>IF(#REF!&lt;&gt;"",TEXT(#REF!,"00000000"),"")</f>
        <v>#REF!</v>
      </c>
      <c r="Z35" s="19" t="e">
        <f>IF(#REF!&lt;&gt;"",#REF!,"")</f>
        <v>#REF!</v>
      </c>
      <c r="AA35" s="19" t="e">
        <f>IF(#REF!&lt;&gt;"",#REF!,"")</f>
        <v>#REF!</v>
      </c>
      <c r="AB35" s="20" t="e">
        <f>IF(#REF!&lt;&gt;"",#REF!,0)</f>
        <v>#REF!</v>
      </c>
      <c r="AC35" s="147" t="e">
        <f t="shared" si="3"/>
        <v>#REF!</v>
      </c>
    </row>
    <row r="36" spans="1:29" ht="12.75">
      <c r="A36" s="18" t="s">
        <v>1184</v>
      </c>
      <c r="B36" s="31">
        <f>Opci!M61</f>
        <v>0</v>
      </c>
      <c r="C36" s="19"/>
      <c r="D36" s="19" t="s">
        <v>290</v>
      </c>
      <c r="E36" s="19">
        <v>1</v>
      </c>
      <c r="F36" s="19">
        <f>Bilanca!I44</f>
        <v>35</v>
      </c>
      <c r="G36" s="19">
        <f>IF(Bilanca!J44=0,"",Bilanca!J44)</f>
      </c>
      <c r="H36" s="150">
        <f t="shared" si="0"/>
        <v>0</v>
      </c>
      <c r="I36" s="61">
        <f t="shared" si="1"/>
        <v>0</v>
      </c>
      <c r="J36" s="59">
        <f>Bilanca!K44</f>
        <v>0</v>
      </c>
      <c r="K36" s="60">
        <f>Bilanca!L44</f>
        <v>0</v>
      </c>
      <c r="L36" s="59"/>
      <c r="M36" s="61"/>
      <c r="N36" s="61"/>
      <c r="O36" s="61"/>
      <c r="P36" s="61"/>
      <c r="Q36" s="61"/>
      <c r="R36" s="61"/>
      <c r="S36" s="61"/>
      <c r="T36" s="61"/>
      <c r="U36" s="61"/>
      <c r="V36" s="61"/>
      <c r="W36" s="61"/>
      <c r="X36" s="60"/>
      <c r="Y36" s="19" t="e">
        <f>IF(#REF!&lt;&gt;"",TEXT(#REF!,"00000000"),"")</f>
        <v>#REF!</v>
      </c>
      <c r="Z36" s="19" t="e">
        <f>IF(#REF!&lt;&gt;"",#REF!,"")</f>
        <v>#REF!</v>
      </c>
      <c r="AA36" s="19" t="e">
        <f>IF(#REF!&lt;&gt;"",#REF!,"")</f>
        <v>#REF!</v>
      </c>
      <c r="AB36" s="20" t="e">
        <f>IF(#REF!&lt;&gt;"",#REF!,0)</f>
        <v>#REF!</v>
      </c>
      <c r="AC36" s="147" t="e">
        <f t="shared" si="3"/>
        <v>#REF!</v>
      </c>
    </row>
    <row r="37" spans="1:29" ht="12.75">
      <c r="A37" s="18" t="s">
        <v>1249</v>
      </c>
      <c r="B37" s="31" t="str">
        <f>Opci!C63</f>
        <v>90443748</v>
      </c>
      <c r="C37" s="19"/>
      <c r="D37" s="19" t="s">
        <v>290</v>
      </c>
      <c r="E37" s="19">
        <v>1</v>
      </c>
      <c r="F37" s="19">
        <f>Bilanca!I45</f>
        <v>36</v>
      </c>
      <c r="G37" s="19">
        <f>IF(Bilanca!J45=0,"",Bilanca!J45)</f>
      </c>
      <c r="H37" s="150">
        <f t="shared" si="0"/>
        <v>0</v>
      </c>
      <c r="I37" s="19">
        <f t="shared" si="1"/>
        <v>0</v>
      </c>
      <c r="J37" s="59">
        <f>Bilanca!K45</f>
        <v>0</v>
      </c>
      <c r="K37" s="60">
        <f>Bilanca!L45</f>
        <v>0</v>
      </c>
      <c r="L37" s="59"/>
      <c r="M37" s="61"/>
      <c r="N37" s="61"/>
      <c r="O37" s="61"/>
      <c r="P37" s="61"/>
      <c r="Q37" s="61"/>
      <c r="R37" s="61"/>
      <c r="S37" s="61"/>
      <c r="T37" s="61"/>
      <c r="U37" s="61"/>
      <c r="V37" s="61"/>
      <c r="W37" s="61"/>
      <c r="X37" s="60"/>
      <c r="Y37" s="19" t="e">
        <f>IF(#REF!&lt;&gt;"",TEXT(#REF!,"00000000"),"")</f>
        <v>#REF!</v>
      </c>
      <c r="Z37" s="19" t="e">
        <f>IF(#REF!&lt;&gt;"",#REF!,"")</f>
        <v>#REF!</v>
      </c>
      <c r="AA37" s="19" t="e">
        <f>IF(#REF!&lt;&gt;"",#REF!,"")</f>
        <v>#REF!</v>
      </c>
      <c r="AB37" s="20" t="e">
        <f>IF(#REF!&lt;&gt;"",#REF!,0)</f>
        <v>#REF!</v>
      </c>
      <c r="AC37" s="147" t="e">
        <f t="shared" si="3"/>
        <v>#REF!</v>
      </c>
    </row>
    <row r="38" spans="1:29" ht="12.75">
      <c r="A38" s="18" t="s">
        <v>1392</v>
      </c>
      <c r="B38" s="31" t="str">
        <f>TRIM(Opci!F63)</f>
        <v>BIROS</v>
      </c>
      <c r="C38" s="19"/>
      <c r="D38" s="19" t="s">
        <v>290</v>
      </c>
      <c r="E38" s="19">
        <v>1</v>
      </c>
      <c r="F38" s="19">
        <f>Bilanca!I46</f>
        <v>37</v>
      </c>
      <c r="G38" s="19">
        <f>IF(Bilanca!J46=0,"",Bilanca!J46)</f>
      </c>
      <c r="H38" s="150">
        <f t="shared" si="0"/>
        <v>0</v>
      </c>
      <c r="I38" s="61">
        <f t="shared" si="1"/>
        <v>0</v>
      </c>
      <c r="J38" s="59">
        <f>Bilanca!K46</f>
        <v>0</v>
      </c>
      <c r="K38" s="60">
        <f>Bilanca!L46</f>
        <v>0</v>
      </c>
      <c r="L38" s="59"/>
      <c r="M38" s="61"/>
      <c r="N38" s="61"/>
      <c r="O38" s="61"/>
      <c r="P38" s="61"/>
      <c r="Q38" s="61"/>
      <c r="R38" s="61"/>
      <c r="S38" s="61"/>
      <c r="T38" s="61"/>
      <c r="U38" s="61"/>
      <c r="V38" s="61"/>
      <c r="W38" s="61"/>
      <c r="X38" s="60"/>
      <c r="Y38" s="19" t="e">
        <f>IF(#REF!&lt;&gt;"",TEXT(#REF!,"00000000"),"")</f>
        <v>#REF!</v>
      </c>
      <c r="Z38" s="19" t="e">
        <f>IF(#REF!&lt;&gt;"",#REF!,"")</f>
        <v>#REF!</v>
      </c>
      <c r="AA38" s="19" t="e">
        <f>IF(#REF!&lt;&gt;"",#REF!,"")</f>
        <v>#REF!</v>
      </c>
      <c r="AB38" s="20" t="e">
        <f>IF(#REF!&lt;&gt;"",#REF!,0)</f>
        <v>#REF!</v>
      </c>
      <c r="AC38" s="147" t="e">
        <f t="shared" si="3"/>
        <v>#REF!</v>
      </c>
    </row>
    <row r="39" spans="1:29" ht="12.75">
      <c r="A39" s="18" t="s">
        <v>1361</v>
      </c>
      <c r="B39" s="31" t="str">
        <f>TRIM(Opci!C65)</f>
        <v>DRAGAN TROPŠEK</v>
      </c>
      <c r="C39" s="19"/>
      <c r="D39" s="19" t="s">
        <v>290</v>
      </c>
      <c r="E39" s="19">
        <v>1</v>
      </c>
      <c r="F39" s="19">
        <f>Bilanca!I47</f>
        <v>38</v>
      </c>
      <c r="G39" s="19">
        <f>IF(Bilanca!J47=0,"",Bilanca!J47)</f>
      </c>
      <c r="H39" s="150">
        <f t="shared" si="0"/>
        <v>0</v>
      </c>
      <c r="I39" s="19">
        <f t="shared" si="1"/>
        <v>0</v>
      </c>
      <c r="J39" s="59">
        <f>Bilanca!K47</f>
        <v>0</v>
      </c>
      <c r="K39" s="60">
        <f>Bilanca!L47</f>
        <v>0</v>
      </c>
      <c r="L39" s="59"/>
      <c r="M39" s="61"/>
      <c r="N39" s="61"/>
      <c r="O39" s="61"/>
      <c r="P39" s="61"/>
      <c r="Q39" s="61"/>
      <c r="R39" s="61"/>
      <c r="S39" s="61"/>
      <c r="T39" s="61"/>
      <c r="U39" s="61"/>
      <c r="V39" s="61"/>
      <c r="W39" s="61"/>
      <c r="X39" s="60"/>
      <c r="Y39" s="19" t="e">
        <f>IF(#REF!&lt;&gt;"",TEXT(#REF!,"00000000"),"")</f>
        <v>#REF!</v>
      </c>
      <c r="Z39" s="19" t="e">
        <f>IF(#REF!&lt;&gt;"",#REF!,"")</f>
        <v>#REF!</v>
      </c>
      <c r="AA39" s="19" t="e">
        <f>IF(#REF!&lt;&gt;"",#REF!,"")</f>
        <v>#REF!</v>
      </c>
      <c r="AB39" s="20" t="e">
        <f>IF(#REF!&lt;&gt;"",#REF!,0)</f>
        <v>#REF!</v>
      </c>
      <c r="AC39" s="147" t="e">
        <f t="shared" si="3"/>
        <v>#REF!</v>
      </c>
    </row>
    <row r="40" spans="1:29" ht="12.75">
      <c r="A40" s="18" t="s">
        <v>305</v>
      </c>
      <c r="B40" s="31" t="str">
        <f>TRIM(Opci!C67)</f>
        <v>359-228</v>
      </c>
      <c r="C40" s="19"/>
      <c r="D40" s="19" t="s">
        <v>290</v>
      </c>
      <c r="E40" s="19">
        <v>1</v>
      </c>
      <c r="F40" s="19">
        <f>Bilanca!I48</f>
        <v>39</v>
      </c>
      <c r="G40" s="19">
        <f>IF(Bilanca!J48=0,"",Bilanca!J48)</f>
      </c>
      <c r="H40" s="150">
        <f t="shared" si="0"/>
        <v>0</v>
      </c>
      <c r="I40" s="61">
        <f t="shared" si="1"/>
        <v>0</v>
      </c>
      <c r="J40" s="59">
        <f>Bilanca!K48</f>
        <v>0</v>
      </c>
      <c r="K40" s="60">
        <f>Bilanca!L48</f>
        <v>0</v>
      </c>
      <c r="L40" s="59"/>
      <c r="M40" s="61"/>
      <c r="N40" s="61"/>
      <c r="O40" s="61"/>
      <c r="P40" s="61"/>
      <c r="Q40" s="61"/>
      <c r="R40" s="61"/>
      <c r="S40" s="61"/>
      <c r="T40" s="61"/>
      <c r="U40" s="61"/>
      <c r="V40" s="61"/>
      <c r="W40" s="61"/>
      <c r="X40" s="60"/>
      <c r="Y40" s="19" t="e">
        <f>IF(#REF!&lt;&gt;"",TEXT(#REF!,"00000000"),"")</f>
        <v>#REF!</v>
      </c>
      <c r="Z40" s="19" t="e">
        <f>IF(#REF!&lt;&gt;"",#REF!,"")</f>
        <v>#REF!</v>
      </c>
      <c r="AA40" s="19" t="e">
        <f>IF(#REF!&lt;&gt;"",#REF!,"")</f>
        <v>#REF!</v>
      </c>
      <c r="AB40" s="20" t="e">
        <f>IF(#REF!&lt;&gt;"",#REF!,0)</f>
        <v>#REF!</v>
      </c>
      <c r="AC40" s="147" t="e">
        <f t="shared" si="3"/>
        <v>#REF!</v>
      </c>
    </row>
    <row r="41" spans="1:29" ht="12.75">
      <c r="A41" s="18" t="s">
        <v>293</v>
      </c>
      <c r="B41" s="31" t="str">
        <f>TRIM(Opci!H67)</f>
        <v>369-590</v>
      </c>
      <c r="C41" s="19"/>
      <c r="D41" s="19" t="s">
        <v>290</v>
      </c>
      <c r="E41" s="19">
        <v>1</v>
      </c>
      <c r="F41" s="19">
        <f>Bilanca!I49</f>
        <v>40</v>
      </c>
      <c r="G41" s="19">
        <f>IF(Bilanca!J49=0,"",Bilanca!J49)</f>
      </c>
      <c r="H41" s="150">
        <f t="shared" si="0"/>
        <v>0</v>
      </c>
      <c r="I41" s="19">
        <f t="shared" si="1"/>
        <v>0</v>
      </c>
      <c r="J41" s="59">
        <f>Bilanca!K49</f>
        <v>0</v>
      </c>
      <c r="K41" s="60">
        <f>Bilanca!L49</f>
        <v>0</v>
      </c>
      <c r="L41" s="59"/>
      <c r="M41" s="61"/>
      <c r="N41" s="61"/>
      <c r="O41" s="61"/>
      <c r="P41" s="61"/>
      <c r="Q41" s="61"/>
      <c r="R41" s="61"/>
      <c r="S41" s="61"/>
      <c r="T41" s="61"/>
      <c r="U41" s="61"/>
      <c r="V41" s="61"/>
      <c r="W41" s="61"/>
      <c r="X41" s="60"/>
      <c r="Y41" s="19" t="e">
        <f>IF(#REF!&lt;&gt;"",TEXT(#REF!,"00000000"),"")</f>
        <v>#REF!</v>
      </c>
      <c r="Z41" s="19" t="e">
        <f>IF(#REF!&lt;&gt;"",#REF!,"")</f>
        <v>#REF!</v>
      </c>
      <c r="AA41" s="19" t="e">
        <f>IF(#REF!&lt;&gt;"",#REF!,"")</f>
        <v>#REF!</v>
      </c>
      <c r="AB41" s="20" t="e">
        <f>IF(#REF!&lt;&gt;"",#REF!,0)</f>
        <v>#REF!</v>
      </c>
      <c r="AC41" s="147" t="e">
        <f t="shared" si="3"/>
        <v>#REF!</v>
      </c>
    </row>
    <row r="42" spans="1:29" ht="12.75">
      <c r="A42" s="18" t="s">
        <v>1439</v>
      </c>
      <c r="B42" s="31" t="str">
        <f>TRIM(Opci!C69)</f>
        <v>ks-biros@zd.t-com.hr</v>
      </c>
      <c r="C42" s="19"/>
      <c r="D42" s="19" t="s">
        <v>290</v>
      </c>
      <c r="E42" s="19">
        <v>1</v>
      </c>
      <c r="F42" s="19">
        <f>Bilanca!I50</f>
        <v>41</v>
      </c>
      <c r="G42" s="19">
        <f>IF(Bilanca!J50=0,"",Bilanca!J50)</f>
      </c>
      <c r="H42" s="150">
        <f t="shared" si="0"/>
        <v>0</v>
      </c>
      <c r="I42" s="61">
        <f t="shared" si="1"/>
        <v>0</v>
      </c>
      <c r="J42" s="59">
        <f>Bilanca!K50</f>
        <v>0</v>
      </c>
      <c r="K42" s="60">
        <f>Bilanca!L50</f>
        <v>0</v>
      </c>
      <c r="L42" s="59"/>
      <c r="M42" s="61"/>
      <c r="N42" s="61"/>
      <c r="O42" s="61"/>
      <c r="P42" s="61"/>
      <c r="Q42" s="61"/>
      <c r="R42" s="61"/>
      <c r="S42" s="61"/>
      <c r="T42" s="61"/>
      <c r="U42" s="61"/>
      <c r="V42" s="61"/>
      <c r="W42" s="61"/>
      <c r="X42" s="60"/>
      <c r="Y42" s="19" t="e">
        <f>IF(#REF!&lt;&gt;"",TEXT(#REF!,"00000000"),"")</f>
        <v>#REF!</v>
      </c>
      <c r="Z42" s="19" t="e">
        <f>IF(#REF!&lt;&gt;"",#REF!,"")</f>
        <v>#REF!</v>
      </c>
      <c r="AA42" s="19" t="e">
        <f>IF(#REF!&lt;&gt;"",#REF!,"")</f>
        <v>#REF!</v>
      </c>
      <c r="AB42" s="20" t="e">
        <f>IF(#REF!&lt;&gt;"",#REF!,0)</f>
        <v>#REF!</v>
      </c>
      <c r="AC42" s="147" t="e">
        <f t="shared" si="3"/>
        <v>#REF!</v>
      </c>
    </row>
    <row r="43" spans="1:29" ht="12.75">
      <c r="A43" s="18" t="s">
        <v>1311</v>
      </c>
      <c r="B43" s="31" t="str">
        <f>TRIM(Opci!C71)</f>
        <v>MARIO ZUBČIĆ</v>
      </c>
      <c r="C43" s="19"/>
      <c r="D43" s="19" t="s">
        <v>290</v>
      </c>
      <c r="E43" s="19">
        <v>1</v>
      </c>
      <c r="F43" s="19">
        <f>Bilanca!I51</f>
        <v>42</v>
      </c>
      <c r="G43" s="19">
        <f>IF(Bilanca!J51=0,"",Bilanca!J51)</f>
      </c>
      <c r="H43" s="150">
        <f t="shared" si="0"/>
        <v>0</v>
      </c>
      <c r="I43" s="19">
        <f t="shared" si="1"/>
        <v>0</v>
      </c>
      <c r="J43" s="59">
        <f>Bilanca!K51</f>
        <v>0</v>
      </c>
      <c r="K43" s="60">
        <f>Bilanca!L51</f>
        <v>0</v>
      </c>
      <c r="L43" s="59"/>
      <c r="M43" s="61"/>
      <c r="N43" s="61"/>
      <c r="O43" s="61"/>
      <c r="P43" s="61"/>
      <c r="Q43" s="61"/>
      <c r="R43" s="61"/>
      <c r="S43" s="61"/>
      <c r="T43" s="61"/>
      <c r="U43" s="61"/>
      <c r="V43" s="61"/>
      <c r="W43" s="61"/>
      <c r="X43" s="60"/>
      <c r="Y43" s="19" t="e">
        <f>IF(#REF!&lt;&gt;"",TEXT(#REF!,"00000000"),"")</f>
        <v>#REF!</v>
      </c>
      <c r="Z43" s="19" t="e">
        <f>IF(#REF!&lt;&gt;"",#REF!,"")</f>
        <v>#REF!</v>
      </c>
      <c r="AA43" s="19" t="e">
        <f>IF(#REF!&lt;&gt;"",#REF!,"")</f>
        <v>#REF!</v>
      </c>
      <c r="AB43" s="20" t="e">
        <f>IF(#REF!&lt;&gt;"",#REF!,0)</f>
        <v>#REF!</v>
      </c>
      <c r="AC43" s="147" t="e">
        <f t="shared" si="3"/>
        <v>#REF!</v>
      </c>
    </row>
    <row r="44" spans="1:29" ht="12.75">
      <c r="A44" s="18" t="s">
        <v>1103</v>
      </c>
      <c r="B44" s="31" t="str">
        <f>IF(Opci!E5&lt;&gt;"",TEXT(Opci!E5,"YYYYMMDD"),"")</f>
        <v>20150101</v>
      </c>
      <c r="C44" s="19"/>
      <c r="D44" s="19" t="s">
        <v>290</v>
      </c>
      <c r="E44" s="19">
        <v>1</v>
      </c>
      <c r="F44" s="19">
        <f>Bilanca!I52</f>
        <v>43</v>
      </c>
      <c r="G44" s="19">
        <f>IF(Bilanca!J52=0,"",Bilanca!J52)</f>
      </c>
      <c r="H44" s="150">
        <f t="shared" si="0"/>
        <v>136445.88</v>
      </c>
      <c r="I44" s="61">
        <f t="shared" si="1"/>
        <v>0</v>
      </c>
      <c r="J44" s="59">
        <f>Bilanca!K52</f>
        <v>123874</v>
      </c>
      <c r="K44" s="60">
        <f>Bilanca!L52</f>
        <v>96721</v>
      </c>
      <c r="L44" s="59"/>
      <c r="M44" s="61"/>
      <c r="N44" s="61"/>
      <c r="O44" s="61"/>
      <c r="P44" s="61"/>
      <c r="Q44" s="61"/>
      <c r="R44" s="61"/>
      <c r="S44" s="61"/>
      <c r="T44" s="61"/>
      <c r="U44" s="61"/>
      <c r="V44" s="61"/>
      <c r="W44" s="61"/>
      <c r="X44" s="60"/>
      <c r="Y44" s="19" t="e">
        <f>IF(#REF!&lt;&gt;"",TEXT(#REF!,"00000000"),"")</f>
        <v>#REF!</v>
      </c>
      <c r="Z44" s="19" t="e">
        <f>IF(#REF!&lt;&gt;"",#REF!,"")</f>
        <v>#REF!</v>
      </c>
      <c r="AA44" s="19" t="e">
        <f>IF(#REF!&lt;&gt;"",#REF!,"")</f>
        <v>#REF!</v>
      </c>
      <c r="AB44" s="20" t="e">
        <f>IF(#REF!&lt;&gt;"",#REF!,0)</f>
        <v>#REF!</v>
      </c>
      <c r="AC44" s="147" t="e">
        <f t="shared" si="3"/>
        <v>#REF!</v>
      </c>
    </row>
    <row r="45" spans="1:29" ht="12.75">
      <c r="A45" s="18" t="s">
        <v>1102</v>
      </c>
      <c r="B45" s="31" t="str">
        <f>IF(Opci!H5&lt;&gt;"",TEXT(Opci!H5,"YYYYMMDD"),"")</f>
        <v>20151231</v>
      </c>
      <c r="C45" s="19"/>
      <c r="D45" s="19" t="s">
        <v>290</v>
      </c>
      <c r="E45" s="19">
        <v>1</v>
      </c>
      <c r="F45" s="19">
        <f>Bilanca!I53</f>
        <v>44</v>
      </c>
      <c r="G45" s="19">
        <f>IF(Bilanca!J53=0,"",Bilanca!J53)</f>
      </c>
      <c r="H45" s="150">
        <f t="shared" si="0"/>
        <v>0</v>
      </c>
      <c r="I45" s="19">
        <f t="shared" si="1"/>
        <v>0</v>
      </c>
      <c r="J45" s="59">
        <f>Bilanca!K53</f>
        <v>0</v>
      </c>
      <c r="K45" s="60">
        <f>Bilanca!L53</f>
        <v>0</v>
      </c>
      <c r="L45" s="59"/>
      <c r="M45" s="61"/>
      <c r="N45" s="61"/>
      <c r="O45" s="61"/>
      <c r="P45" s="61"/>
      <c r="Q45" s="61"/>
      <c r="R45" s="61"/>
      <c r="S45" s="61"/>
      <c r="T45" s="61"/>
      <c r="U45" s="61"/>
      <c r="V45" s="61"/>
      <c r="W45" s="61"/>
      <c r="X45" s="60"/>
      <c r="Y45" s="19" t="e">
        <f>IF(#REF!&lt;&gt;"",TEXT(#REF!,"00000000"),"")</f>
        <v>#REF!</v>
      </c>
      <c r="Z45" s="19" t="e">
        <f>IF(#REF!&lt;&gt;"",#REF!,"")</f>
        <v>#REF!</v>
      </c>
      <c r="AA45" s="19" t="e">
        <f>IF(#REF!&lt;&gt;"",#REF!,"")</f>
        <v>#REF!</v>
      </c>
      <c r="AB45" s="20" t="e">
        <f>IF(#REF!&lt;&gt;"",#REF!,0)</f>
        <v>#REF!</v>
      </c>
      <c r="AC45" s="147" t="e">
        <f t="shared" si="3"/>
        <v>#REF!</v>
      </c>
    </row>
    <row r="46" spans="1:29" ht="12.75">
      <c r="A46" s="18" t="s">
        <v>1042</v>
      </c>
      <c r="B46" s="31" t="str">
        <f>IF(Bilanca!Q1&lt;&gt;0,"DA","NE")</f>
        <v>DA</v>
      </c>
      <c r="C46" s="19"/>
      <c r="D46" s="19" t="s">
        <v>290</v>
      </c>
      <c r="E46" s="19">
        <v>1</v>
      </c>
      <c r="F46" s="19">
        <f>Bilanca!I54</f>
        <v>45</v>
      </c>
      <c r="G46" s="19">
        <f>IF(Bilanca!J54=0,"",Bilanca!J54)</f>
      </c>
      <c r="H46" s="150">
        <f t="shared" si="0"/>
        <v>141192</v>
      </c>
      <c r="I46" s="61">
        <f t="shared" si="1"/>
        <v>0</v>
      </c>
      <c r="J46" s="59">
        <f>Bilanca!K54</f>
        <v>120318</v>
      </c>
      <c r="K46" s="60">
        <f>Bilanca!L54</f>
        <v>96721</v>
      </c>
      <c r="L46" s="59"/>
      <c r="M46" s="61"/>
      <c r="N46" s="61"/>
      <c r="O46" s="61"/>
      <c r="P46" s="61"/>
      <c r="Q46" s="61"/>
      <c r="R46" s="61"/>
      <c r="S46" s="61"/>
      <c r="T46" s="61"/>
      <c r="U46" s="61"/>
      <c r="V46" s="61"/>
      <c r="W46" s="61"/>
      <c r="X46" s="60"/>
      <c r="Y46" s="19" t="e">
        <f>IF(#REF!&lt;&gt;"",TEXT(#REF!,"00000000"),"")</f>
        <v>#REF!</v>
      </c>
      <c r="Z46" s="19" t="e">
        <f>IF(#REF!&lt;&gt;"",#REF!,"")</f>
        <v>#REF!</v>
      </c>
      <c r="AA46" s="19" t="e">
        <f>IF(#REF!&lt;&gt;"",#REF!,"")</f>
        <v>#REF!</v>
      </c>
      <c r="AB46" s="20" t="e">
        <f>IF(#REF!&lt;&gt;"",#REF!,0)</f>
        <v>#REF!</v>
      </c>
      <c r="AC46" s="147" t="e">
        <f t="shared" si="3"/>
        <v>#REF!</v>
      </c>
    </row>
    <row r="47" spans="1:29" ht="12.75">
      <c r="A47" s="18" t="s">
        <v>1046</v>
      </c>
      <c r="B47" s="31" t="str">
        <f>IF(RDG!Q1&lt;&gt;0,"DA","NE")</f>
        <v>DA</v>
      </c>
      <c r="C47" s="19"/>
      <c r="D47" s="19" t="s">
        <v>290</v>
      </c>
      <c r="E47" s="19">
        <v>1</v>
      </c>
      <c r="F47" s="19">
        <f>Bilanca!I55</f>
        <v>46</v>
      </c>
      <c r="G47" s="19">
        <f>IF(Bilanca!J55=0,"",Bilanca!J55)</f>
      </c>
      <c r="H47" s="150">
        <f t="shared" si="0"/>
        <v>0</v>
      </c>
      <c r="I47" s="19">
        <f t="shared" si="1"/>
        <v>0</v>
      </c>
      <c r="J47" s="59">
        <f>Bilanca!K55</f>
        <v>0</v>
      </c>
      <c r="K47" s="60">
        <f>Bilanca!L55</f>
        <v>0</v>
      </c>
      <c r="L47" s="59"/>
      <c r="M47" s="61"/>
      <c r="N47" s="61"/>
      <c r="O47" s="61"/>
      <c r="P47" s="61"/>
      <c r="Q47" s="61"/>
      <c r="R47" s="61"/>
      <c r="S47" s="61"/>
      <c r="T47" s="61"/>
      <c r="U47" s="61"/>
      <c r="V47" s="61"/>
      <c r="W47" s="61"/>
      <c r="X47" s="60"/>
      <c r="Y47" s="19" t="e">
        <f>IF(#REF!&lt;&gt;"",TEXT(#REF!,"00000000"),"")</f>
        <v>#REF!</v>
      </c>
      <c r="Z47" s="19" t="e">
        <f>IF(#REF!&lt;&gt;"",#REF!,"")</f>
        <v>#REF!</v>
      </c>
      <c r="AA47" s="19" t="e">
        <f>IF(#REF!&lt;&gt;"",#REF!,"")</f>
        <v>#REF!</v>
      </c>
      <c r="AB47" s="20" t="e">
        <f>IF(#REF!&lt;&gt;"",#REF!,0)</f>
        <v>#REF!</v>
      </c>
      <c r="AC47" s="147" t="e">
        <f t="shared" si="3"/>
        <v>#REF!</v>
      </c>
    </row>
    <row r="48" spans="1:29" ht="12.75">
      <c r="A48" s="18" t="s">
        <v>1043</v>
      </c>
      <c r="B48" s="31" t="str">
        <f>Opci!H41</f>
        <v>DA</v>
      </c>
      <c r="C48" s="19"/>
      <c r="D48" s="19" t="s">
        <v>290</v>
      </c>
      <c r="E48" s="19">
        <v>1</v>
      </c>
      <c r="F48" s="19">
        <f>Bilanca!I56</f>
        <v>47</v>
      </c>
      <c r="G48" s="19">
        <f>IF(Bilanca!J56=0,"",Bilanca!J56)</f>
      </c>
      <c r="H48" s="150">
        <f t="shared" si="0"/>
        <v>0</v>
      </c>
      <c r="I48" s="61">
        <f t="shared" si="1"/>
        <v>0</v>
      </c>
      <c r="J48" s="59">
        <f>Bilanca!K56</f>
        <v>0</v>
      </c>
      <c r="K48" s="60">
        <f>Bilanca!L56</f>
        <v>0</v>
      </c>
      <c r="L48" s="59"/>
      <c r="M48" s="61"/>
      <c r="N48" s="61"/>
      <c r="O48" s="61"/>
      <c r="P48" s="61"/>
      <c r="Q48" s="61"/>
      <c r="R48" s="61"/>
      <c r="S48" s="61"/>
      <c r="T48" s="61"/>
      <c r="U48" s="61"/>
      <c r="V48" s="61"/>
      <c r="W48" s="61"/>
      <c r="X48" s="60"/>
      <c r="Y48" s="19" t="e">
        <f>IF(#REF!&lt;&gt;"",TEXT(#REF!,"00000000"),"")</f>
        <v>#REF!</v>
      </c>
      <c r="Z48" s="19" t="e">
        <f>IF(#REF!&lt;&gt;"",#REF!,"")</f>
        <v>#REF!</v>
      </c>
      <c r="AA48" s="19" t="e">
        <f>IF(#REF!&lt;&gt;"",#REF!,"")</f>
        <v>#REF!</v>
      </c>
      <c r="AB48" s="20" t="e">
        <f>IF(#REF!&lt;&gt;"",#REF!,0)</f>
        <v>#REF!</v>
      </c>
      <c r="AC48" s="147" t="e">
        <f t="shared" si="3"/>
        <v>#REF!</v>
      </c>
    </row>
    <row r="49" spans="1:29" ht="12.75">
      <c r="A49" s="18" t="s">
        <v>1045</v>
      </c>
      <c r="B49" s="31" t="str">
        <f>IF(NT_I!Q1&lt;&gt;0,"DA","NE")</f>
        <v>NE</v>
      </c>
      <c r="C49" s="19"/>
      <c r="D49" s="19" t="s">
        <v>290</v>
      </c>
      <c r="E49" s="19">
        <v>1</v>
      </c>
      <c r="F49" s="19">
        <f>Bilanca!I57</f>
        <v>48</v>
      </c>
      <c r="G49" s="19">
        <f>IF(Bilanca!J57=0,"",Bilanca!J57)</f>
      </c>
      <c r="H49" s="150">
        <f t="shared" si="0"/>
        <v>1706.88</v>
      </c>
      <c r="I49" s="19">
        <f t="shared" si="1"/>
        <v>0</v>
      </c>
      <c r="J49" s="59">
        <f>Bilanca!K57</f>
        <v>3556</v>
      </c>
      <c r="K49" s="60">
        <f>Bilanca!L57</f>
        <v>0</v>
      </c>
      <c r="L49" s="59"/>
      <c r="M49" s="61"/>
      <c r="N49" s="61"/>
      <c r="O49" s="61"/>
      <c r="P49" s="61"/>
      <c r="Q49" s="61"/>
      <c r="R49" s="61"/>
      <c r="S49" s="61"/>
      <c r="T49" s="61"/>
      <c r="U49" s="61"/>
      <c r="V49" s="61"/>
      <c r="W49" s="61"/>
      <c r="X49" s="60"/>
      <c r="Y49" s="19" t="e">
        <f>IF(#REF!&lt;&gt;"",TEXT(#REF!,"00000000"),"")</f>
        <v>#REF!</v>
      </c>
      <c r="Z49" s="19" t="e">
        <f>IF(#REF!&lt;&gt;"",#REF!,"")</f>
        <v>#REF!</v>
      </c>
      <c r="AA49" s="19" t="e">
        <f>IF(#REF!&lt;&gt;"",#REF!,"")</f>
        <v>#REF!</v>
      </c>
      <c r="AB49" s="20" t="e">
        <f>IF(#REF!&lt;&gt;"",#REF!,0)</f>
        <v>#REF!</v>
      </c>
      <c r="AC49" s="147" t="e">
        <f t="shared" si="3"/>
        <v>#REF!</v>
      </c>
    </row>
    <row r="50" spans="1:29" ht="12.75">
      <c r="A50" s="18" t="s">
        <v>1044</v>
      </c>
      <c r="B50" s="31" t="str">
        <f>IF(NT_D!Q1&lt;&gt;0,"DA","NE")</f>
        <v>NE</v>
      </c>
      <c r="C50" s="19"/>
      <c r="D50" s="19" t="s">
        <v>290</v>
      </c>
      <c r="E50" s="19">
        <v>1</v>
      </c>
      <c r="F50" s="19">
        <f>Bilanca!I58</f>
        <v>49</v>
      </c>
      <c r="G50" s="19">
        <f>IF(Bilanca!J58=0,"",Bilanca!J58)</f>
      </c>
      <c r="H50" s="150">
        <f t="shared" si="0"/>
        <v>0</v>
      </c>
      <c r="I50" s="61">
        <f t="shared" si="1"/>
        <v>0</v>
      </c>
      <c r="J50" s="59">
        <f>Bilanca!K58</f>
        <v>0</v>
      </c>
      <c r="K50" s="60">
        <f>Bilanca!L58</f>
        <v>0</v>
      </c>
      <c r="L50" s="59"/>
      <c r="M50" s="61"/>
      <c r="N50" s="61"/>
      <c r="O50" s="61"/>
      <c r="P50" s="61"/>
      <c r="Q50" s="61"/>
      <c r="R50" s="61"/>
      <c r="S50" s="61"/>
      <c r="T50" s="61"/>
      <c r="U50" s="61"/>
      <c r="V50" s="61"/>
      <c r="W50" s="61"/>
      <c r="X50" s="60"/>
      <c r="Y50" s="19" t="e">
        <f>IF(#REF!&lt;&gt;"",TEXT(#REF!,"00000000"),"")</f>
        <v>#REF!</v>
      </c>
      <c r="Z50" s="19" t="e">
        <f>IF(#REF!&lt;&gt;"",#REF!,"")</f>
        <v>#REF!</v>
      </c>
      <c r="AA50" s="19" t="e">
        <f>IF(#REF!&lt;&gt;"",#REF!,"")</f>
        <v>#REF!</v>
      </c>
      <c r="AB50" s="20" t="e">
        <f>IF(#REF!&lt;&gt;"",#REF!,0)</f>
        <v>#REF!</v>
      </c>
      <c r="AC50" s="147" t="e">
        <f t="shared" si="3"/>
        <v>#REF!</v>
      </c>
    </row>
    <row r="51" spans="1:29" ht="12.75">
      <c r="A51" s="18" t="s">
        <v>978</v>
      </c>
      <c r="B51" s="31" t="str">
        <f>Opci!H47</f>
        <v>NE</v>
      </c>
      <c r="C51" s="19"/>
      <c r="D51" s="19" t="s">
        <v>290</v>
      </c>
      <c r="E51" s="19">
        <v>1</v>
      </c>
      <c r="F51" s="19">
        <f>Bilanca!I59</f>
        <v>50</v>
      </c>
      <c r="G51" s="19">
        <f>IF(Bilanca!J59=0,"",Bilanca!J59)</f>
      </c>
      <c r="H51" s="150">
        <f t="shared" si="0"/>
        <v>0</v>
      </c>
      <c r="I51" s="19">
        <f t="shared" si="1"/>
        <v>0</v>
      </c>
      <c r="J51" s="59">
        <f>Bilanca!K59</f>
        <v>0</v>
      </c>
      <c r="K51" s="60">
        <f>Bilanca!L59</f>
        <v>0</v>
      </c>
      <c r="L51" s="59"/>
      <c r="M51" s="61"/>
      <c r="N51" s="61"/>
      <c r="O51" s="61"/>
      <c r="P51" s="61"/>
      <c r="Q51" s="61"/>
      <c r="R51" s="61"/>
      <c r="S51" s="61"/>
      <c r="T51" s="61"/>
      <c r="U51" s="61"/>
      <c r="V51" s="61"/>
      <c r="W51" s="61"/>
      <c r="X51" s="60"/>
      <c r="Y51" s="19" t="e">
        <f>IF(#REF!&lt;&gt;"",TEXT(#REF!,"00000000"),"")</f>
        <v>#REF!</v>
      </c>
      <c r="Z51" s="19" t="e">
        <f>IF(#REF!&lt;&gt;"",#REF!,"")</f>
        <v>#REF!</v>
      </c>
      <c r="AA51" s="19" t="e">
        <f>IF(#REF!&lt;&gt;"",#REF!,"")</f>
        <v>#REF!</v>
      </c>
      <c r="AB51" s="20" t="e">
        <f>IF(#REF!&lt;&gt;"",#REF!,0)</f>
        <v>#REF!</v>
      </c>
      <c r="AC51" s="147" t="e">
        <f t="shared" si="3"/>
        <v>#REF!</v>
      </c>
    </row>
    <row r="52" spans="1:29" ht="12.75">
      <c r="A52" s="18" t="s">
        <v>977</v>
      </c>
      <c r="B52" s="31" t="e">
        <f>IF(#REF!&gt;0,"DA","NE")</f>
        <v>#REF!</v>
      </c>
      <c r="C52" s="19"/>
      <c r="D52" s="19" t="s">
        <v>290</v>
      </c>
      <c r="E52" s="19">
        <v>1</v>
      </c>
      <c r="F52" s="19">
        <f>Bilanca!I60</f>
        <v>51</v>
      </c>
      <c r="G52" s="19">
        <f>IF(Bilanca!J60=0,"",Bilanca!J60)</f>
      </c>
      <c r="H52" s="150">
        <f t="shared" si="0"/>
        <v>0</v>
      </c>
      <c r="I52" s="61">
        <f t="shared" si="1"/>
        <v>0</v>
      </c>
      <c r="J52" s="59">
        <f>Bilanca!K60</f>
        <v>0</v>
      </c>
      <c r="K52" s="60">
        <f>Bilanca!L60</f>
        <v>0</v>
      </c>
      <c r="L52" s="59"/>
      <c r="M52" s="61"/>
      <c r="N52" s="61"/>
      <c r="O52" s="61"/>
      <c r="P52" s="61"/>
      <c r="Q52" s="61"/>
      <c r="R52" s="61"/>
      <c r="S52" s="61"/>
      <c r="T52" s="61"/>
      <c r="U52" s="61"/>
      <c r="V52" s="61"/>
      <c r="W52" s="61"/>
      <c r="X52" s="60"/>
      <c r="Y52" s="19" t="e">
        <f>IF(#REF!&lt;&gt;"",TEXT(#REF!,"00000000"),"")</f>
        <v>#REF!</v>
      </c>
      <c r="Z52" s="19" t="e">
        <f>IF(#REF!&lt;&gt;"",#REF!,"")</f>
        <v>#REF!</v>
      </c>
      <c r="AA52" s="19" t="e">
        <f>IF(#REF!&lt;&gt;"",#REF!,"")</f>
        <v>#REF!</v>
      </c>
      <c r="AB52" s="20" t="e">
        <f>IF(#REF!&lt;&gt;"",#REF!,0)</f>
        <v>#REF!</v>
      </c>
      <c r="AC52" s="147" t="e">
        <f t="shared" si="3"/>
        <v>#REF!</v>
      </c>
    </row>
    <row r="53" spans="1:29" ht="12.75">
      <c r="A53" s="18" t="s">
        <v>1117</v>
      </c>
      <c r="B53" s="31" t="str">
        <f>Opci!H43</f>
        <v>NE</v>
      </c>
      <c r="C53" s="19"/>
      <c r="D53" s="19" t="s">
        <v>290</v>
      </c>
      <c r="E53" s="19">
        <v>1</v>
      </c>
      <c r="F53" s="19">
        <f>Bilanca!I61</f>
        <v>52</v>
      </c>
      <c r="G53" s="19">
        <f>IF(Bilanca!J61=0,"",Bilanca!J61)</f>
      </c>
      <c r="H53" s="150">
        <f t="shared" si="0"/>
        <v>0</v>
      </c>
      <c r="I53" s="19">
        <f t="shared" si="1"/>
        <v>0</v>
      </c>
      <c r="J53" s="59">
        <f>Bilanca!K61</f>
        <v>0</v>
      </c>
      <c r="K53" s="60">
        <f>Bilanca!L61</f>
        <v>0</v>
      </c>
      <c r="L53" s="59"/>
      <c r="M53" s="61"/>
      <c r="N53" s="61"/>
      <c r="O53" s="61"/>
      <c r="P53" s="61"/>
      <c r="Q53" s="61"/>
      <c r="R53" s="61"/>
      <c r="S53" s="61"/>
      <c r="T53" s="61"/>
      <c r="U53" s="61"/>
      <c r="V53" s="61"/>
      <c r="W53" s="61"/>
      <c r="X53" s="60"/>
      <c r="Y53" s="19" t="e">
        <f>IF(#REF!&lt;&gt;"",TEXT(#REF!,"00000000"),"")</f>
        <v>#REF!</v>
      </c>
      <c r="Z53" s="19" t="e">
        <f>IF(#REF!&lt;&gt;"",#REF!,"")</f>
        <v>#REF!</v>
      </c>
      <c r="AA53" s="19" t="e">
        <f>IF(#REF!&lt;&gt;"",#REF!,"")</f>
        <v>#REF!</v>
      </c>
      <c r="AB53" s="20" t="e">
        <f>IF(#REF!&lt;&gt;"",#REF!,0)</f>
        <v>#REF!</v>
      </c>
      <c r="AC53" s="147" t="e">
        <f t="shared" si="3"/>
        <v>#REF!</v>
      </c>
    </row>
    <row r="54" spans="1:29" ht="12.75">
      <c r="A54" s="18" t="s">
        <v>1227</v>
      </c>
      <c r="B54" s="31" t="str">
        <f>Opci!H49</f>
        <v>NE</v>
      </c>
      <c r="C54" s="19"/>
      <c r="D54" s="19" t="s">
        <v>290</v>
      </c>
      <c r="E54" s="19">
        <v>1</v>
      </c>
      <c r="F54" s="19">
        <f>Bilanca!I62</f>
        <v>53</v>
      </c>
      <c r="G54" s="19">
        <f>IF(Bilanca!J62=0,"",Bilanca!J62)</f>
      </c>
      <c r="H54" s="150">
        <f t="shared" si="0"/>
        <v>0</v>
      </c>
      <c r="I54" s="61">
        <f t="shared" si="1"/>
        <v>0</v>
      </c>
      <c r="J54" s="59">
        <f>Bilanca!K62</f>
        <v>0</v>
      </c>
      <c r="K54" s="60">
        <f>Bilanca!L62</f>
        <v>0</v>
      </c>
      <c r="L54" s="59"/>
      <c r="M54" s="61"/>
      <c r="N54" s="61"/>
      <c r="O54" s="61"/>
      <c r="P54" s="61"/>
      <c r="Q54" s="61"/>
      <c r="R54" s="61"/>
      <c r="S54" s="61"/>
      <c r="T54" s="61"/>
      <c r="U54" s="61"/>
      <c r="V54" s="61"/>
      <c r="W54" s="61"/>
      <c r="X54" s="60"/>
      <c r="Y54" s="19" t="e">
        <f>IF(#REF!&lt;&gt;"",TEXT(#REF!,"00000000"),"")</f>
        <v>#REF!</v>
      </c>
      <c r="Z54" s="19" t="e">
        <f>IF(#REF!&lt;&gt;"",#REF!,"")</f>
        <v>#REF!</v>
      </c>
      <c r="AA54" s="19" t="e">
        <f>IF(#REF!&lt;&gt;"",#REF!,"")</f>
        <v>#REF!</v>
      </c>
      <c r="AB54" s="20" t="e">
        <f>IF(#REF!&lt;&gt;"",#REF!,0)</f>
        <v>#REF!</v>
      </c>
      <c r="AC54" s="147" t="e">
        <f t="shared" si="3"/>
        <v>#REF!</v>
      </c>
    </row>
    <row r="55" spans="1:29" ht="12.75">
      <c r="A55" s="18" t="s">
        <v>1297</v>
      </c>
      <c r="B55" s="31" t="str">
        <f>Opci!H51</f>
        <v>NE</v>
      </c>
      <c r="C55" s="19"/>
      <c r="D55" s="19" t="s">
        <v>290</v>
      </c>
      <c r="E55" s="19">
        <v>1</v>
      </c>
      <c r="F55" s="19">
        <f>Bilanca!I63</f>
        <v>54</v>
      </c>
      <c r="G55" s="19">
        <f>IF(Bilanca!J63=0,"",Bilanca!J63)</f>
      </c>
      <c r="H55" s="150">
        <f t="shared" si="0"/>
        <v>0</v>
      </c>
      <c r="I55" s="19">
        <f t="shared" si="1"/>
        <v>0</v>
      </c>
      <c r="J55" s="59">
        <f>Bilanca!K63</f>
        <v>0</v>
      </c>
      <c r="K55" s="60">
        <f>Bilanca!L63</f>
        <v>0</v>
      </c>
      <c r="L55" s="59"/>
      <c r="M55" s="61"/>
      <c r="N55" s="61"/>
      <c r="O55" s="61"/>
      <c r="P55" s="61"/>
      <c r="Q55" s="61"/>
      <c r="R55" s="61"/>
      <c r="S55" s="61"/>
      <c r="T55" s="61"/>
      <c r="U55" s="61"/>
      <c r="V55" s="61"/>
      <c r="W55" s="61"/>
      <c r="X55" s="60"/>
      <c r="Y55" s="19" t="e">
        <f>IF(#REF!&lt;&gt;"",TEXT(#REF!,"00000000"),"")</f>
        <v>#REF!</v>
      </c>
      <c r="Z55" s="19" t="e">
        <f>IF(#REF!&lt;&gt;"",#REF!,"")</f>
        <v>#REF!</v>
      </c>
      <c r="AA55" s="19" t="e">
        <f>IF(#REF!&lt;&gt;"",#REF!,"")</f>
        <v>#REF!</v>
      </c>
      <c r="AB55" s="20" t="e">
        <f>IF(#REF!&lt;&gt;"",#REF!,0)</f>
        <v>#REF!</v>
      </c>
      <c r="AC55" s="147" t="e">
        <f t="shared" si="3"/>
        <v>#REF!</v>
      </c>
    </row>
    <row r="56" spans="1:29" ht="12.75">
      <c r="A56" s="18" t="s">
        <v>1359</v>
      </c>
      <c r="B56" s="31" t="str">
        <f>Opci!H53</f>
        <v>NE</v>
      </c>
      <c r="C56" s="19"/>
      <c r="D56" s="19" t="s">
        <v>290</v>
      </c>
      <c r="E56" s="19">
        <v>1</v>
      </c>
      <c r="F56" s="19">
        <f>Bilanca!I64</f>
        <v>55</v>
      </c>
      <c r="G56" s="19">
        <f>IF(Bilanca!J64=0,"",Bilanca!J64)</f>
      </c>
      <c r="H56" s="150">
        <f t="shared" si="0"/>
        <v>0</v>
      </c>
      <c r="I56" s="61">
        <f t="shared" si="1"/>
        <v>0</v>
      </c>
      <c r="J56" s="59">
        <f>Bilanca!K64</f>
        <v>0</v>
      </c>
      <c r="K56" s="60">
        <f>Bilanca!L64</f>
        <v>0</v>
      </c>
      <c r="L56" s="59"/>
      <c r="M56" s="61"/>
      <c r="N56" s="61"/>
      <c r="O56" s="61"/>
      <c r="P56" s="61"/>
      <c r="Q56" s="61"/>
      <c r="R56" s="61"/>
      <c r="S56" s="61"/>
      <c r="T56" s="61"/>
      <c r="U56" s="61"/>
      <c r="V56" s="61"/>
      <c r="W56" s="61"/>
      <c r="X56" s="60"/>
      <c r="Y56" s="19" t="e">
        <f>IF(#REF!&lt;&gt;"",TEXT(#REF!,"00000000"),"")</f>
        <v>#REF!</v>
      </c>
      <c r="Z56" s="19" t="e">
        <f>IF(#REF!&lt;&gt;"",#REF!,"")</f>
        <v>#REF!</v>
      </c>
      <c r="AA56" s="19" t="e">
        <f>IF(#REF!&lt;&gt;"",#REF!,"")</f>
        <v>#REF!</v>
      </c>
      <c r="AB56" s="20" t="e">
        <f>IF(#REF!&lt;&gt;"",#REF!,0)</f>
        <v>#REF!</v>
      </c>
      <c r="AC56" s="147" t="e">
        <f t="shared" si="3"/>
        <v>#REF!</v>
      </c>
    </row>
    <row r="57" spans="1:29" ht="12.75">
      <c r="A57" s="18" t="s">
        <v>1360</v>
      </c>
      <c r="B57" s="31" t="str">
        <f>Opci!H55</f>
        <v>NE</v>
      </c>
      <c r="C57" s="19"/>
      <c r="D57" s="19" t="s">
        <v>290</v>
      </c>
      <c r="E57" s="19">
        <v>1</v>
      </c>
      <c r="F57" s="19">
        <f>Bilanca!I65</f>
        <v>56</v>
      </c>
      <c r="G57" s="19">
        <f>IF(Bilanca!J65=0,"",Bilanca!J65)</f>
      </c>
      <c r="H57" s="150">
        <f t="shared" si="0"/>
        <v>0</v>
      </c>
      <c r="I57" s="19">
        <f t="shared" si="1"/>
        <v>0</v>
      </c>
      <c r="J57" s="59">
        <f>Bilanca!K65</f>
        <v>0</v>
      </c>
      <c r="K57" s="60">
        <f>Bilanca!L65</f>
        <v>0</v>
      </c>
      <c r="L57" s="59"/>
      <c r="M57" s="61"/>
      <c r="N57" s="61"/>
      <c r="O57" s="61"/>
      <c r="P57" s="61"/>
      <c r="Q57" s="61"/>
      <c r="R57" s="61"/>
      <c r="S57" s="61"/>
      <c r="T57" s="61"/>
      <c r="U57" s="61"/>
      <c r="V57" s="61"/>
      <c r="W57" s="61"/>
      <c r="X57" s="60"/>
      <c r="Y57" s="19" t="e">
        <f>IF(#REF!&lt;&gt;"",TEXT(#REF!,"00000000"),"")</f>
        <v>#REF!</v>
      </c>
      <c r="Z57" s="19" t="e">
        <f>IF(#REF!&lt;&gt;"",#REF!,"")</f>
        <v>#REF!</v>
      </c>
      <c r="AA57" s="19" t="e">
        <f>IF(#REF!&lt;&gt;"",#REF!,"")</f>
        <v>#REF!</v>
      </c>
      <c r="AB57" s="20" t="e">
        <f>IF(#REF!&lt;&gt;"",#REF!,0)</f>
        <v>#REF!</v>
      </c>
      <c r="AC57" s="147" t="e">
        <f t="shared" si="3"/>
        <v>#REF!</v>
      </c>
    </row>
    <row r="58" spans="1:29" ht="12.75">
      <c r="A58" s="18" t="s">
        <v>1389</v>
      </c>
      <c r="B58" s="31" t="e">
        <f>IF(#REF!&gt;0,"NE","DA")</f>
        <v>#REF!</v>
      </c>
      <c r="C58" s="19"/>
      <c r="D58" s="19" t="s">
        <v>290</v>
      </c>
      <c r="E58" s="19">
        <v>1</v>
      </c>
      <c r="F58" s="19">
        <f>Bilanca!I66</f>
        <v>57</v>
      </c>
      <c r="G58" s="19">
        <f>IF(Bilanca!J66=0,"",Bilanca!J66)</f>
      </c>
      <c r="H58" s="150">
        <f t="shared" si="0"/>
        <v>0</v>
      </c>
      <c r="I58" s="61">
        <f t="shared" si="1"/>
        <v>0</v>
      </c>
      <c r="J58" s="59">
        <f>Bilanca!K66</f>
        <v>0</v>
      </c>
      <c r="K58" s="60">
        <f>Bilanca!L66</f>
        <v>0</v>
      </c>
      <c r="L58" s="59"/>
      <c r="M58" s="61"/>
      <c r="N58" s="61"/>
      <c r="O58" s="61"/>
      <c r="P58" s="61"/>
      <c r="Q58" s="61"/>
      <c r="R58" s="61"/>
      <c r="S58" s="61"/>
      <c r="T58" s="61"/>
      <c r="U58" s="61"/>
      <c r="V58" s="61"/>
      <c r="W58" s="61"/>
      <c r="X58" s="60"/>
      <c r="Y58" s="19" t="e">
        <f>IF(#REF!&lt;&gt;"",TEXT(#REF!,"00000000"),"")</f>
        <v>#REF!</v>
      </c>
      <c r="Z58" s="19" t="e">
        <f>IF(#REF!&lt;&gt;"",#REF!,"")</f>
        <v>#REF!</v>
      </c>
      <c r="AA58" s="19" t="e">
        <f>IF(#REF!&lt;&gt;"",#REF!,"")</f>
        <v>#REF!</v>
      </c>
      <c r="AB58" s="20" t="e">
        <f>IF(#REF!&lt;&gt;"",#REF!,0)</f>
        <v>#REF!</v>
      </c>
      <c r="AC58" s="147" t="e">
        <f t="shared" si="3"/>
        <v>#REF!</v>
      </c>
    </row>
    <row r="59" spans="1:29" ht="12.75">
      <c r="A59" s="18" t="s">
        <v>1236</v>
      </c>
      <c r="B59" s="150" t="e">
        <f>SUM(H2:H392)+SUM(Opci!P2:AK2)+SUM(AC2:AC101)</f>
        <v>#REF!</v>
      </c>
      <c r="C59" s="19"/>
      <c r="D59" s="19" t="s">
        <v>290</v>
      </c>
      <c r="E59" s="19">
        <v>1</v>
      </c>
      <c r="F59" s="19">
        <f>Bilanca!I67</f>
        <v>58</v>
      </c>
      <c r="G59" s="19">
        <f>IF(Bilanca!J67=0,"",Bilanca!J67)</f>
      </c>
      <c r="H59" s="150">
        <f t="shared" si="0"/>
        <v>20408.46</v>
      </c>
      <c r="I59" s="19">
        <f t="shared" si="1"/>
        <v>0</v>
      </c>
      <c r="J59" s="59">
        <f>Bilanca!K67</f>
        <v>10075</v>
      </c>
      <c r="K59" s="60">
        <f>Bilanca!L67</f>
        <v>12556</v>
      </c>
      <c r="L59" s="59"/>
      <c r="M59" s="61"/>
      <c r="N59" s="61"/>
      <c r="O59" s="61"/>
      <c r="P59" s="61"/>
      <c r="Q59" s="61"/>
      <c r="R59" s="61"/>
      <c r="S59" s="61"/>
      <c r="T59" s="61"/>
      <c r="U59" s="61"/>
      <c r="V59" s="61"/>
      <c r="W59" s="61"/>
      <c r="X59" s="60"/>
      <c r="Y59" s="19" t="e">
        <f>IF(#REF!&lt;&gt;"",TEXT(#REF!,"00000000"),"")</f>
        <v>#REF!</v>
      </c>
      <c r="Z59" s="19" t="e">
        <f>IF(#REF!&lt;&gt;"",#REF!,"")</f>
        <v>#REF!</v>
      </c>
      <c r="AA59" s="19" t="e">
        <f>IF(#REF!&lt;&gt;"",#REF!,"")</f>
        <v>#REF!</v>
      </c>
      <c r="AB59" s="20" t="e">
        <f>IF(#REF!&lt;&gt;"",#REF!,0)</f>
        <v>#REF!</v>
      </c>
      <c r="AC59" s="147" t="e">
        <f t="shared" si="3"/>
        <v>#REF!</v>
      </c>
    </row>
    <row r="60" spans="1:29" ht="12.75">
      <c r="A60" s="18" t="s">
        <v>1397</v>
      </c>
      <c r="B60" s="31">
        <f>IF(Opci!E9&lt;&gt;"",LOOKUP(Opci!E9,Opci!AB29:AB45,Opci!AD29:AD45),"")</f>
        <v>5</v>
      </c>
      <c r="C60" s="19"/>
      <c r="D60" s="19" t="s">
        <v>290</v>
      </c>
      <c r="E60" s="19">
        <v>1</v>
      </c>
      <c r="F60" s="19">
        <f>Bilanca!I68</f>
        <v>59</v>
      </c>
      <c r="G60" s="19">
        <f>IF(Bilanca!J68=0,"",Bilanca!J68)</f>
      </c>
      <c r="H60" s="150">
        <f t="shared" si="0"/>
        <v>0</v>
      </c>
      <c r="I60" s="61">
        <f t="shared" si="1"/>
        <v>0</v>
      </c>
      <c r="J60" s="59">
        <f>Bilanca!K68</f>
        <v>0</v>
      </c>
      <c r="K60" s="60">
        <f>Bilanca!L68</f>
        <v>0</v>
      </c>
      <c r="L60" s="59"/>
      <c r="M60" s="61"/>
      <c r="N60" s="61"/>
      <c r="O60" s="61"/>
      <c r="P60" s="61"/>
      <c r="Q60" s="61"/>
      <c r="R60" s="61"/>
      <c r="S60" s="61"/>
      <c r="T60" s="61"/>
      <c r="U60" s="61"/>
      <c r="V60" s="61"/>
      <c r="W60" s="61"/>
      <c r="X60" s="60"/>
      <c r="Y60" s="19" t="e">
        <f>IF(#REF!&lt;&gt;"",TEXT(#REF!,"00000000"),"")</f>
        <v>#REF!</v>
      </c>
      <c r="Z60" s="19" t="e">
        <f>IF(#REF!&lt;&gt;"",#REF!,"")</f>
        <v>#REF!</v>
      </c>
      <c r="AA60" s="19" t="e">
        <f>IF(#REF!&lt;&gt;"",#REF!,"")</f>
        <v>#REF!</v>
      </c>
      <c r="AB60" s="20" t="e">
        <f>IF(#REF!&lt;&gt;"",#REF!,0)</f>
        <v>#REF!</v>
      </c>
      <c r="AC60" s="147" t="e">
        <f t="shared" si="3"/>
        <v>#REF!</v>
      </c>
    </row>
    <row r="61" spans="1:29" ht="12.75">
      <c r="A61" s="18" t="s">
        <v>1390</v>
      </c>
      <c r="B61" s="150" t="e">
        <f>SUM(AC2:AC101)</f>
        <v>#REF!</v>
      </c>
      <c r="C61" s="19"/>
      <c r="D61" s="19" t="s">
        <v>290</v>
      </c>
      <c r="E61" s="19">
        <v>1</v>
      </c>
      <c r="F61" s="19">
        <f>Bilanca!I69</f>
        <v>60</v>
      </c>
      <c r="G61" s="19">
        <f>IF(Bilanca!J69=0,"",Bilanca!J69)</f>
      </c>
      <c r="H61" s="150">
        <f t="shared" si="0"/>
        <v>224546.39999999997</v>
      </c>
      <c r="I61" s="19">
        <f t="shared" si="1"/>
        <v>0</v>
      </c>
      <c r="J61" s="59">
        <f>Bilanca!K69</f>
        <v>143928</v>
      </c>
      <c r="K61" s="60">
        <f>Bilanca!L69</f>
        <v>115158</v>
      </c>
      <c r="L61" s="59"/>
      <c r="M61" s="61"/>
      <c r="N61" s="61"/>
      <c r="O61" s="61"/>
      <c r="P61" s="61"/>
      <c r="Q61" s="61"/>
      <c r="R61" s="61"/>
      <c r="S61" s="61"/>
      <c r="T61" s="61"/>
      <c r="U61" s="61"/>
      <c r="V61" s="61"/>
      <c r="W61" s="61"/>
      <c r="X61" s="60"/>
      <c r="Y61" s="19" t="e">
        <f>IF(#REF!&lt;&gt;"",TEXT(#REF!,"00000000"),"")</f>
        <v>#REF!</v>
      </c>
      <c r="Z61" s="19" t="e">
        <f>IF(#REF!&lt;&gt;"",#REF!,"")</f>
        <v>#REF!</v>
      </c>
      <c r="AA61" s="19" t="e">
        <f>IF(#REF!&lt;&gt;"",#REF!,"")</f>
        <v>#REF!</v>
      </c>
      <c r="AB61" s="20" t="e">
        <f>IF(#REF!&lt;&gt;"",#REF!,0)</f>
        <v>#REF!</v>
      </c>
      <c r="AC61" s="147" t="e">
        <f t="shared" si="3"/>
        <v>#REF!</v>
      </c>
    </row>
    <row r="62" spans="1:29" ht="12.75">
      <c r="A62" s="18" t="s">
        <v>1118</v>
      </c>
      <c r="B62" s="31" t="str">
        <f>Opci!H57</f>
        <v>NE</v>
      </c>
      <c r="C62" s="19"/>
      <c r="D62" s="19" t="s">
        <v>290</v>
      </c>
      <c r="E62" s="19">
        <v>1</v>
      </c>
      <c r="F62" s="19">
        <f>Bilanca!I70</f>
        <v>61</v>
      </c>
      <c r="G62" s="19">
        <f>IF(Bilanca!J70=0,"",Bilanca!J70)</f>
      </c>
      <c r="H62" s="150">
        <f t="shared" si="0"/>
        <v>0</v>
      </c>
      <c r="I62" s="61">
        <f t="shared" si="1"/>
        <v>0</v>
      </c>
      <c r="J62" s="59">
        <f>Bilanca!K70</f>
        <v>0</v>
      </c>
      <c r="K62" s="60">
        <f>Bilanca!L70</f>
        <v>0</v>
      </c>
      <c r="L62" s="59"/>
      <c r="M62" s="61"/>
      <c r="N62" s="61"/>
      <c r="O62" s="61"/>
      <c r="P62" s="61"/>
      <c r="Q62" s="61"/>
      <c r="R62" s="61"/>
      <c r="S62" s="61"/>
      <c r="T62" s="61"/>
      <c r="U62" s="61"/>
      <c r="V62" s="61"/>
      <c r="W62" s="61"/>
      <c r="X62" s="60"/>
      <c r="Y62" s="19" t="e">
        <f>IF(#REF!&lt;&gt;"",TEXT(#REF!,"00000000"),"")</f>
        <v>#REF!</v>
      </c>
      <c r="Z62" s="19" t="e">
        <f>IF(#REF!&lt;&gt;"",#REF!,"")</f>
        <v>#REF!</v>
      </c>
      <c r="AA62" s="19" t="e">
        <f>IF(#REF!&lt;&gt;"",#REF!,"")</f>
        <v>#REF!</v>
      </c>
      <c r="AB62" s="20" t="e">
        <f>IF(#REF!&lt;&gt;"",#REF!,0)</f>
        <v>#REF!</v>
      </c>
      <c r="AC62" s="147" t="e">
        <f t="shared" si="3"/>
        <v>#REF!</v>
      </c>
    </row>
    <row r="63" spans="1:29" ht="12.75">
      <c r="A63" s="18" t="s">
        <v>1177</v>
      </c>
      <c r="B63" s="31" t="str">
        <f>IF(ISNUMBER(VALUE(Opci!E43)),TEXT(INT(VALUE(Opci!E43)),"00000000000"),"")</f>
        <v>00000000000</v>
      </c>
      <c r="C63" s="19"/>
      <c r="D63" s="19" t="s">
        <v>290</v>
      </c>
      <c r="E63" s="19">
        <v>1</v>
      </c>
      <c r="F63" s="19">
        <f>Bilanca!I72</f>
        <v>62</v>
      </c>
      <c r="G63" s="19">
        <f>IF(Bilanca!J72=0,"",Bilanca!J72)</f>
      </c>
      <c r="H63" s="150">
        <f t="shared" si="0"/>
        <v>-1558749.44</v>
      </c>
      <c r="I63" s="19">
        <f t="shared" si="1"/>
        <v>0</v>
      </c>
      <c r="J63" s="59">
        <f>Bilanca!K72</f>
        <v>-1053952</v>
      </c>
      <c r="K63" s="60">
        <f>Bilanca!L72</f>
        <v>-730080</v>
      </c>
      <c r="L63" s="59"/>
      <c r="M63" s="61"/>
      <c r="N63" s="61"/>
      <c r="O63" s="61"/>
      <c r="P63" s="61"/>
      <c r="Q63" s="61"/>
      <c r="R63" s="61"/>
      <c r="S63" s="61"/>
      <c r="T63" s="61"/>
      <c r="U63" s="61"/>
      <c r="V63" s="61"/>
      <c r="W63" s="61"/>
      <c r="X63" s="60"/>
      <c r="Y63" s="19" t="e">
        <f>IF(#REF!&lt;&gt;"",TEXT(#REF!,"00000000"),"")</f>
        <v>#REF!</v>
      </c>
      <c r="Z63" s="19" t="e">
        <f>IF(#REF!&lt;&gt;"",#REF!,"")</f>
        <v>#REF!</v>
      </c>
      <c r="AA63" s="19" t="e">
        <f>IF(#REF!&lt;&gt;"",#REF!,"")</f>
        <v>#REF!</v>
      </c>
      <c r="AB63" s="20" t="e">
        <f>IF(#REF!&lt;&gt;"",#REF!,0)</f>
        <v>#REF!</v>
      </c>
      <c r="AC63" s="147" t="e">
        <f t="shared" si="3"/>
        <v>#REF!</v>
      </c>
    </row>
    <row r="64" spans="1:29" ht="12.75">
      <c r="A64" s="18"/>
      <c r="B64" s="31"/>
      <c r="C64" s="19"/>
      <c r="D64" s="19" t="s">
        <v>290</v>
      </c>
      <c r="E64" s="19">
        <v>1</v>
      </c>
      <c r="F64" s="19">
        <f>Bilanca!I73</f>
        <v>63</v>
      </c>
      <c r="G64" s="19">
        <f>IF(Bilanca!J73=0,"",Bilanca!J73)</f>
      </c>
      <c r="H64" s="150">
        <f t="shared" si="0"/>
        <v>1638819</v>
      </c>
      <c r="I64" s="19">
        <f t="shared" si="1"/>
        <v>0</v>
      </c>
      <c r="J64" s="59">
        <f>Bilanca!K73</f>
        <v>867100</v>
      </c>
      <c r="K64" s="60">
        <f>Bilanca!L73</f>
        <v>867100</v>
      </c>
      <c r="L64" s="59"/>
      <c r="M64" s="61"/>
      <c r="N64" s="61"/>
      <c r="O64" s="61"/>
      <c r="P64" s="61"/>
      <c r="Q64" s="61"/>
      <c r="R64" s="61"/>
      <c r="S64" s="61"/>
      <c r="T64" s="61"/>
      <c r="U64" s="61"/>
      <c r="V64" s="61"/>
      <c r="W64" s="61"/>
      <c r="X64" s="60"/>
      <c r="Y64" s="19" t="e">
        <f>IF(#REF!&lt;&gt;"",TEXT(#REF!,"00000000"),"")</f>
        <v>#REF!</v>
      </c>
      <c r="Z64" s="19" t="e">
        <f>IF(#REF!&lt;&gt;"",#REF!,"")</f>
        <v>#REF!</v>
      </c>
      <c r="AA64" s="19" t="e">
        <f>IF(#REF!&lt;&gt;"",#REF!,"")</f>
        <v>#REF!</v>
      </c>
      <c r="AB64" s="20" t="e">
        <f>IF(#REF!&lt;&gt;"",#REF!,0)</f>
        <v>#REF!</v>
      </c>
      <c r="AC64" s="147" t="e">
        <f t="shared" si="3"/>
        <v>#REF!</v>
      </c>
    </row>
    <row r="65" spans="1:29" ht="12.75">
      <c r="A65" s="18"/>
      <c r="B65" s="31"/>
      <c r="C65" s="19"/>
      <c r="D65" s="19" t="s">
        <v>290</v>
      </c>
      <c r="E65" s="19">
        <v>1</v>
      </c>
      <c r="F65" s="19">
        <f>Bilanca!I74</f>
        <v>64</v>
      </c>
      <c r="G65" s="19">
        <f>IF(Bilanca!J74=0,"",Bilanca!J74)</f>
      </c>
      <c r="H65" s="150">
        <f t="shared" si="0"/>
        <v>0</v>
      </c>
      <c r="I65" s="19">
        <f t="shared" si="1"/>
        <v>0</v>
      </c>
      <c r="J65" s="59">
        <f>Bilanca!K74</f>
        <v>0</v>
      </c>
      <c r="K65" s="60">
        <f>Bilanca!L74</f>
        <v>0</v>
      </c>
      <c r="L65" s="59"/>
      <c r="M65" s="61"/>
      <c r="N65" s="61"/>
      <c r="O65" s="61"/>
      <c r="P65" s="61"/>
      <c r="Q65" s="61"/>
      <c r="R65" s="61"/>
      <c r="S65" s="61"/>
      <c r="T65" s="61"/>
      <c r="U65" s="61"/>
      <c r="V65" s="61"/>
      <c r="W65" s="61"/>
      <c r="X65" s="60"/>
      <c r="Y65" s="19" t="e">
        <f>IF(#REF!&lt;&gt;"",TEXT(#REF!,"00000000"),"")</f>
        <v>#REF!</v>
      </c>
      <c r="Z65" s="19" t="e">
        <f>IF(#REF!&lt;&gt;"",#REF!,"")</f>
        <v>#REF!</v>
      </c>
      <c r="AA65" s="19" t="e">
        <f>IF(#REF!&lt;&gt;"",#REF!,"")</f>
        <v>#REF!</v>
      </c>
      <c r="AB65" s="20" t="e">
        <f>IF(#REF!&lt;&gt;"",#REF!,0)</f>
        <v>#REF!</v>
      </c>
      <c r="AC65" s="147" t="e">
        <f t="shared" si="3"/>
        <v>#REF!</v>
      </c>
    </row>
    <row r="66" spans="1:29" ht="12.75">
      <c r="A66" s="18"/>
      <c r="B66" s="31"/>
      <c r="C66" s="19"/>
      <c r="D66" s="19" t="s">
        <v>290</v>
      </c>
      <c r="E66" s="19">
        <v>1</v>
      </c>
      <c r="F66" s="19">
        <f>Bilanca!I75</f>
        <v>65</v>
      </c>
      <c r="G66" s="19">
        <f>IF(Bilanca!J75=0,"",Bilanca!J75)</f>
      </c>
      <c r="H66" s="150">
        <f aca="true" t="shared" si="4" ref="H66:H129">J66/100*F66+2*K66/100*F66</f>
        <v>0</v>
      </c>
      <c r="I66" s="19">
        <f aca="true" t="shared" si="5" ref="I66:I129">ABS(ROUND(J66,0)-J66)+ABS(ROUND(K66,0)-K66)</f>
        <v>0</v>
      </c>
      <c r="J66" s="59">
        <f>Bilanca!K75</f>
        <v>0</v>
      </c>
      <c r="K66" s="60">
        <f>Bilanca!L75</f>
        <v>0</v>
      </c>
      <c r="L66" s="59"/>
      <c r="M66" s="61"/>
      <c r="N66" s="61"/>
      <c r="O66" s="61"/>
      <c r="P66" s="61"/>
      <c r="Q66" s="61"/>
      <c r="R66" s="61"/>
      <c r="S66" s="61"/>
      <c r="T66" s="61"/>
      <c r="U66" s="61"/>
      <c r="V66" s="61"/>
      <c r="W66" s="61"/>
      <c r="X66" s="60"/>
      <c r="Y66" s="19" t="e">
        <f>IF(#REF!&lt;&gt;"",TEXT(#REF!,"00000000"),"")</f>
        <v>#REF!</v>
      </c>
      <c r="Z66" s="19" t="e">
        <f>IF(#REF!&lt;&gt;"",#REF!,"")</f>
        <v>#REF!</v>
      </c>
      <c r="AA66" s="19" t="e">
        <f>IF(#REF!&lt;&gt;"",#REF!,"")</f>
        <v>#REF!</v>
      </c>
      <c r="AB66" s="20" t="e">
        <f>IF(#REF!&lt;&gt;"",#REF!,0)</f>
        <v>#REF!</v>
      </c>
      <c r="AC66" s="147" t="e">
        <f aca="true" t="shared" si="6" ref="AC66:AC97">LEN(Y66)+LEN(Z66)+LEN(AA66)+INT(VALUE(AB66))</f>
        <v>#REF!</v>
      </c>
    </row>
    <row r="67" spans="1:29" ht="12.75">
      <c r="A67" s="18"/>
      <c r="B67" s="31"/>
      <c r="C67" s="19"/>
      <c r="D67" s="19" t="s">
        <v>290</v>
      </c>
      <c r="E67" s="19">
        <v>1</v>
      </c>
      <c r="F67" s="19">
        <f>Bilanca!I76</f>
        <v>66</v>
      </c>
      <c r="G67" s="19">
        <f>IF(Bilanca!J76=0,"",Bilanca!J76)</f>
      </c>
      <c r="H67" s="150">
        <f t="shared" si="4"/>
        <v>0</v>
      </c>
      <c r="I67" s="19">
        <f t="shared" si="5"/>
        <v>0</v>
      </c>
      <c r="J67" s="59">
        <f>Bilanca!K76</f>
        <v>0</v>
      </c>
      <c r="K67" s="60">
        <f>Bilanca!L76</f>
        <v>0</v>
      </c>
      <c r="L67" s="59"/>
      <c r="M67" s="61"/>
      <c r="N67" s="61"/>
      <c r="O67" s="61"/>
      <c r="P67" s="61"/>
      <c r="Q67" s="61"/>
      <c r="R67" s="61"/>
      <c r="S67" s="61"/>
      <c r="T67" s="61"/>
      <c r="U67" s="61"/>
      <c r="V67" s="61"/>
      <c r="W67" s="61"/>
      <c r="X67" s="60"/>
      <c r="Y67" s="19" t="e">
        <f>IF(#REF!&lt;&gt;"",TEXT(#REF!,"00000000"),"")</f>
        <v>#REF!</v>
      </c>
      <c r="Z67" s="19" t="e">
        <f>IF(#REF!&lt;&gt;"",#REF!,"")</f>
        <v>#REF!</v>
      </c>
      <c r="AA67" s="19" t="e">
        <f>IF(#REF!&lt;&gt;"",#REF!,"")</f>
        <v>#REF!</v>
      </c>
      <c r="AB67" s="20" t="e">
        <f>IF(#REF!&lt;&gt;"",#REF!,0)</f>
        <v>#REF!</v>
      </c>
      <c r="AC67" s="147" t="e">
        <f t="shared" si="6"/>
        <v>#REF!</v>
      </c>
    </row>
    <row r="68" spans="1:29" ht="12.75">
      <c r="A68" s="18"/>
      <c r="B68" s="31"/>
      <c r="C68" s="19"/>
      <c r="D68" s="19" t="s">
        <v>290</v>
      </c>
      <c r="E68" s="19">
        <v>1</v>
      </c>
      <c r="F68" s="19">
        <f>Bilanca!I77</f>
        <v>67</v>
      </c>
      <c r="G68" s="19">
        <f>IF(Bilanca!J77=0,"",Bilanca!J77)</f>
      </c>
      <c r="H68" s="150">
        <f t="shared" si="4"/>
        <v>0</v>
      </c>
      <c r="I68" s="19">
        <f t="shared" si="5"/>
        <v>0</v>
      </c>
      <c r="J68" s="59">
        <f>Bilanca!K77</f>
        <v>0</v>
      </c>
      <c r="K68" s="60">
        <f>Bilanca!L77</f>
        <v>0</v>
      </c>
      <c r="L68" s="59"/>
      <c r="M68" s="61"/>
      <c r="N68" s="61"/>
      <c r="O68" s="61"/>
      <c r="P68" s="61"/>
      <c r="Q68" s="61"/>
      <c r="R68" s="61"/>
      <c r="S68" s="61"/>
      <c r="T68" s="61"/>
      <c r="U68" s="61"/>
      <c r="V68" s="61"/>
      <c r="W68" s="61"/>
      <c r="X68" s="60"/>
      <c r="Y68" s="19" t="e">
        <f>IF(#REF!&lt;&gt;"",TEXT(#REF!,"00000000"),"")</f>
        <v>#REF!</v>
      </c>
      <c r="Z68" s="19" t="e">
        <f>IF(#REF!&lt;&gt;"",#REF!,"")</f>
        <v>#REF!</v>
      </c>
      <c r="AA68" s="19" t="e">
        <f>IF(#REF!&lt;&gt;"",#REF!,"")</f>
        <v>#REF!</v>
      </c>
      <c r="AB68" s="20" t="e">
        <f>IF(#REF!&lt;&gt;"",#REF!,0)</f>
        <v>#REF!</v>
      </c>
      <c r="AC68" s="147" t="e">
        <f t="shared" si="6"/>
        <v>#REF!</v>
      </c>
    </row>
    <row r="69" spans="1:29" ht="12.75">
      <c r="A69" s="18"/>
      <c r="B69" s="31"/>
      <c r="C69" s="19"/>
      <c r="D69" s="19" t="s">
        <v>290</v>
      </c>
      <c r="E69" s="19">
        <v>1</v>
      </c>
      <c r="F69" s="19">
        <f>Bilanca!I78</f>
        <v>68</v>
      </c>
      <c r="G69" s="19">
        <f>IF(Bilanca!J78=0,"",Bilanca!J78)</f>
      </c>
      <c r="H69" s="150">
        <f t="shared" si="4"/>
        <v>0</v>
      </c>
      <c r="I69" s="19">
        <f t="shared" si="5"/>
        <v>0</v>
      </c>
      <c r="J69" s="59">
        <f>Bilanca!K78</f>
        <v>0</v>
      </c>
      <c r="K69" s="60">
        <f>Bilanca!L78</f>
        <v>0</v>
      </c>
      <c r="L69" s="59"/>
      <c r="M69" s="61"/>
      <c r="N69" s="61"/>
      <c r="O69" s="61"/>
      <c r="P69" s="61"/>
      <c r="Q69" s="61"/>
      <c r="R69" s="61"/>
      <c r="S69" s="61"/>
      <c r="T69" s="61"/>
      <c r="U69" s="61"/>
      <c r="V69" s="61"/>
      <c r="W69" s="61"/>
      <c r="X69" s="60"/>
      <c r="Y69" s="19" t="e">
        <f>IF(#REF!&lt;&gt;"",TEXT(#REF!,"00000000"),"")</f>
        <v>#REF!</v>
      </c>
      <c r="Z69" s="19" t="e">
        <f>IF(#REF!&lt;&gt;"",#REF!,"")</f>
        <v>#REF!</v>
      </c>
      <c r="AA69" s="19" t="e">
        <f>IF(#REF!&lt;&gt;"",#REF!,"")</f>
        <v>#REF!</v>
      </c>
      <c r="AB69" s="20" t="e">
        <f>IF(#REF!&lt;&gt;"",#REF!,0)</f>
        <v>#REF!</v>
      </c>
      <c r="AC69" s="147" t="e">
        <f t="shared" si="6"/>
        <v>#REF!</v>
      </c>
    </row>
    <row r="70" spans="1:29" ht="12.75">
      <c r="A70" s="18"/>
      <c r="B70" s="31"/>
      <c r="C70" s="19"/>
      <c r="D70" s="19" t="s">
        <v>290</v>
      </c>
      <c r="E70" s="19">
        <v>1</v>
      </c>
      <c r="F70" s="19">
        <f>Bilanca!I79</f>
        <v>69</v>
      </c>
      <c r="G70" s="19">
        <f>IF(Bilanca!J79=0,"",Bilanca!J79)</f>
      </c>
      <c r="H70" s="150">
        <f t="shared" si="4"/>
        <v>0</v>
      </c>
      <c r="I70" s="19">
        <f t="shared" si="5"/>
        <v>0</v>
      </c>
      <c r="J70" s="59">
        <f>Bilanca!K79</f>
        <v>0</v>
      </c>
      <c r="K70" s="60">
        <f>Bilanca!L79</f>
        <v>0</v>
      </c>
      <c r="L70" s="59"/>
      <c r="M70" s="61"/>
      <c r="N70" s="61"/>
      <c r="O70" s="61"/>
      <c r="P70" s="61"/>
      <c r="Q70" s="61"/>
      <c r="R70" s="61"/>
      <c r="S70" s="61"/>
      <c r="T70" s="61"/>
      <c r="U70" s="61"/>
      <c r="V70" s="61"/>
      <c r="W70" s="61"/>
      <c r="X70" s="60"/>
      <c r="Y70" s="19" t="e">
        <f>IF(#REF!&lt;&gt;"",TEXT(#REF!,"00000000"),"")</f>
        <v>#REF!</v>
      </c>
      <c r="Z70" s="19" t="e">
        <f>IF(#REF!&lt;&gt;"",#REF!,"")</f>
        <v>#REF!</v>
      </c>
      <c r="AA70" s="19" t="e">
        <f>IF(#REF!&lt;&gt;"",#REF!,"")</f>
        <v>#REF!</v>
      </c>
      <c r="AB70" s="20" t="e">
        <f>IF(#REF!&lt;&gt;"",#REF!,0)</f>
        <v>#REF!</v>
      </c>
      <c r="AC70" s="147" t="e">
        <f t="shared" si="6"/>
        <v>#REF!</v>
      </c>
    </row>
    <row r="71" spans="1:29" ht="12.75">
      <c r="A71" s="18"/>
      <c r="B71" s="31"/>
      <c r="C71" s="19"/>
      <c r="D71" s="19" t="s">
        <v>290</v>
      </c>
      <c r="E71" s="19">
        <v>1</v>
      </c>
      <c r="F71" s="19">
        <f>Bilanca!I80</f>
        <v>70</v>
      </c>
      <c r="G71" s="19">
        <f>IF(Bilanca!J80=0,"",Bilanca!J80)</f>
      </c>
      <c r="H71" s="150">
        <f t="shared" si="4"/>
        <v>0</v>
      </c>
      <c r="I71" s="19">
        <f t="shared" si="5"/>
        <v>0</v>
      </c>
      <c r="J71" s="59">
        <f>Bilanca!K80</f>
        <v>0</v>
      </c>
      <c r="K71" s="60">
        <f>Bilanca!L80</f>
        <v>0</v>
      </c>
      <c r="L71" s="59"/>
      <c r="M71" s="61"/>
      <c r="N71" s="61"/>
      <c r="O71" s="61"/>
      <c r="P71" s="61"/>
      <c r="Q71" s="61"/>
      <c r="R71" s="61"/>
      <c r="S71" s="61"/>
      <c r="T71" s="61"/>
      <c r="U71" s="61"/>
      <c r="V71" s="61"/>
      <c r="W71" s="61"/>
      <c r="X71" s="60"/>
      <c r="Y71" s="19" t="e">
        <f>IF(#REF!&lt;&gt;"",TEXT(#REF!,"00000000"),"")</f>
        <v>#REF!</v>
      </c>
      <c r="Z71" s="19" t="e">
        <f>IF(#REF!&lt;&gt;"",#REF!,"")</f>
        <v>#REF!</v>
      </c>
      <c r="AA71" s="19" t="e">
        <f>IF(#REF!&lt;&gt;"",#REF!,"")</f>
        <v>#REF!</v>
      </c>
      <c r="AB71" s="20" t="e">
        <f>IF(#REF!&lt;&gt;"",#REF!,0)</f>
        <v>#REF!</v>
      </c>
      <c r="AC71" s="147" t="e">
        <f t="shared" si="6"/>
        <v>#REF!</v>
      </c>
    </row>
    <row r="72" spans="1:29" ht="12.75">
      <c r="A72" s="18"/>
      <c r="B72" s="31"/>
      <c r="C72" s="19"/>
      <c r="D72" s="19" t="s">
        <v>290</v>
      </c>
      <c r="E72" s="19">
        <v>1</v>
      </c>
      <c r="F72" s="19">
        <f>Bilanca!I81</f>
        <v>71</v>
      </c>
      <c r="G72" s="19">
        <f>IF(Bilanca!J81=0,"",Bilanca!J81)</f>
      </c>
      <c r="H72" s="150">
        <f t="shared" si="4"/>
        <v>0</v>
      </c>
      <c r="I72" s="19">
        <f t="shared" si="5"/>
        <v>0</v>
      </c>
      <c r="J72" s="59">
        <f>Bilanca!K81</f>
        <v>0</v>
      </c>
      <c r="K72" s="60">
        <f>Bilanca!L81</f>
        <v>0</v>
      </c>
      <c r="L72" s="59"/>
      <c r="M72" s="61"/>
      <c r="N72" s="61"/>
      <c r="O72" s="61"/>
      <c r="P72" s="61"/>
      <c r="Q72" s="61"/>
      <c r="R72" s="61"/>
      <c r="S72" s="61"/>
      <c r="T72" s="61"/>
      <c r="U72" s="61"/>
      <c r="V72" s="61"/>
      <c r="W72" s="61"/>
      <c r="X72" s="60"/>
      <c r="Y72" s="19" t="e">
        <f>IF(#REF!&lt;&gt;"",TEXT(#REF!,"00000000"),"")</f>
        <v>#REF!</v>
      </c>
      <c r="Z72" s="19" t="e">
        <f>IF(#REF!&lt;&gt;"",#REF!,"")</f>
        <v>#REF!</v>
      </c>
      <c r="AA72" s="19" t="e">
        <f>IF(#REF!&lt;&gt;"",#REF!,"")</f>
        <v>#REF!</v>
      </c>
      <c r="AB72" s="20" t="e">
        <f>IF(#REF!&lt;&gt;"",#REF!,0)</f>
        <v>#REF!</v>
      </c>
      <c r="AC72" s="147" t="e">
        <f t="shared" si="6"/>
        <v>#REF!</v>
      </c>
    </row>
    <row r="73" spans="1:29" ht="12.75">
      <c r="A73" s="18"/>
      <c r="B73" s="31"/>
      <c r="C73" s="19"/>
      <c r="D73" s="19" t="s">
        <v>290</v>
      </c>
      <c r="E73" s="19">
        <v>1</v>
      </c>
      <c r="F73" s="19">
        <f>Bilanca!I82</f>
        <v>72</v>
      </c>
      <c r="G73" s="19">
        <f>IF(Bilanca!J82=0,"",Bilanca!J82)</f>
      </c>
      <c r="H73" s="150">
        <f t="shared" si="4"/>
        <v>-4602539.52</v>
      </c>
      <c r="I73" s="19">
        <f t="shared" si="5"/>
        <v>0</v>
      </c>
      <c r="J73" s="59">
        <f>Bilanca!K82</f>
        <v>-2550314</v>
      </c>
      <c r="K73" s="60">
        <f>Bilanca!L82</f>
        <v>-1921051</v>
      </c>
      <c r="L73" s="59"/>
      <c r="M73" s="61"/>
      <c r="N73" s="61"/>
      <c r="O73" s="61"/>
      <c r="P73" s="61"/>
      <c r="Q73" s="61"/>
      <c r="R73" s="61"/>
      <c r="S73" s="61"/>
      <c r="T73" s="61"/>
      <c r="U73" s="61"/>
      <c r="V73" s="61"/>
      <c r="W73" s="61"/>
      <c r="X73" s="60"/>
      <c r="Y73" s="19" t="e">
        <f>IF(#REF!&lt;&gt;"",TEXT(#REF!,"00000000"),"")</f>
        <v>#REF!</v>
      </c>
      <c r="Z73" s="19" t="e">
        <f>IF(#REF!&lt;&gt;"",#REF!,"")</f>
        <v>#REF!</v>
      </c>
      <c r="AA73" s="19" t="e">
        <f>IF(#REF!&lt;&gt;"",#REF!,"")</f>
        <v>#REF!</v>
      </c>
      <c r="AB73" s="20" t="e">
        <f>IF(#REF!&lt;&gt;"",#REF!,0)</f>
        <v>#REF!</v>
      </c>
      <c r="AC73" s="147" t="e">
        <f t="shared" si="6"/>
        <v>#REF!</v>
      </c>
    </row>
    <row r="74" spans="1:29" ht="12.75">
      <c r="A74" s="18"/>
      <c r="B74" s="31"/>
      <c r="C74" s="19"/>
      <c r="D74" s="19" t="s">
        <v>290</v>
      </c>
      <c r="E74" s="19">
        <v>1</v>
      </c>
      <c r="F74" s="19">
        <f>Bilanca!I83</f>
        <v>73</v>
      </c>
      <c r="G74" s="19">
        <f>IF(Bilanca!J83=0,"",Bilanca!J83)</f>
      </c>
      <c r="H74" s="150">
        <f t="shared" si="4"/>
        <v>0</v>
      </c>
      <c r="I74" s="19">
        <f t="shared" si="5"/>
        <v>0</v>
      </c>
      <c r="J74" s="59">
        <f>Bilanca!K83</f>
        <v>0</v>
      </c>
      <c r="K74" s="60">
        <f>Bilanca!L83</f>
        <v>0</v>
      </c>
      <c r="L74" s="59"/>
      <c r="M74" s="61"/>
      <c r="N74" s="61"/>
      <c r="O74" s="61"/>
      <c r="P74" s="61"/>
      <c r="Q74" s="61"/>
      <c r="R74" s="61"/>
      <c r="S74" s="61"/>
      <c r="T74" s="61"/>
      <c r="U74" s="61"/>
      <c r="V74" s="61"/>
      <c r="W74" s="61"/>
      <c r="X74" s="60"/>
      <c r="Y74" s="19" t="e">
        <f>IF(#REF!&lt;&gt;"",TEXT(#REF!,"00000000"),"")</f>
        <v>#REF!</v>
      </c>
      <c r="Z74" s="19" t="e">
        <f>IF(#REF!&lt;&gt;"",#REF!,"")</f>
        <v>#REF!</v>
      </c>
      <c r="AA74" s="19" t="e">
        <f>IF(#REF!&lt;&gt;"",#REF!,"")</f>
        <v>#REF!</v>
      </c>
      <c r="AB74" s="20" t="e">
        <f>IF(#REF!&lt;&gt;"",#REF!,0)</f>
        <v>#REF!</v>
      </c>
      <c r="AC74" s="147" t="e">
        <f t="shared" si="6"/>
        <v>#REF!</v>
      </c>
    </row>
    <row r="75" spans="1:29" ht="12.75">
      <c r="A75" s="18"/>
      <c r="B75" s="31"/>
      <c r="C75" s="19"/>
      <c r="D75" s="19" t="s">
        <v>290</v>
      </c>
      <c r="E75" s="19">
        <v>1</v>
      </c>
      <c r="F75" s="19">
        <f>Bilanca!I84</f>
        <v>74</v>
      </c>
      <c r="G75" s="19">
        <f>IF(Bilanca!J84=0,"",Bilanca!J84)</f>
      </c>
      <c r="H75" s="150">
        <f t="shared" si="4"/>
        <v>4730387.84</v>
      </c>
      <c r="I75" s="19">
        <f t="shared" si="5"/>
        <v>0</v>
      </c>
      <c r="J75" s="59">
        <f>Bilanca!K84</f>
        <v>2550314</v>
      </c>
      <c r="K75" s="60">
        <f>Bilanca!L84</f>
        <v>1921051</v>
      </c>
      <c r="L75" s="59"/>
      <c r="M75" s="61"/>
      <c r="N75" s="61"/>
      <c r="O75" s="61"/>
      <c r="P75" s="61"/>
      <c r="Q75" s="61"/>
      <c r="R75" s="61"/>
      <c r="S75" s="61"/>
      <c r="T75" s="61"/>
      <c r="U75" s="61"/>
      <c r="V75" s="61"/>
      <c r="W75" s="61"/>
      <c r="X75" s="60"/>
      <c r="Y75" s="19" t="e">
        <f>IF(#REF!&lt;&gt;"",TEXT(#REF!,"00000000"),"")</f>
        <v>#REF!</v>
      </c>
      <c r="Z75" s="19" t="e">
        <f>IF(#REF!&lt;&gt;"",#REF!,"")</f>
        <v>#REF!</v>
      </c>
      <c r="AA75" s="19" t="e">
        <f>IF(#REF!&lt;&gt;"",#REF!,"")</f>
        <v>#REF!</v>
      </c>
      <c r="AB75" s="20" t="e">
        <f>IF(#REF!&lt;&gt;"",#REF!,0)</f>
        <v>#REF!</v>
      </c>
      <c r="AC75" s="147" t="e">
        <f t="shared" si="6"/>
        <v>#REF!</v>
      </c>
    </row>
    <row r="76" spans="1:29" ht="12.75">
      <c r="A76" s="18"/>
      <c r="B76" s="31"/>
      <c r="C76" s="19"/>
      <c r="D76" s="19" t="s">
        <v>290</v>
      </c>
      <c r="E76" s="19">
        <v>1</v>
      </c>
      <c r="F76" s="19">
        <f>Bilanca!I85</f>
        <v>75</v>
      </c>
      <c r="G76" s="19">
        <f>IF(Bilanca!J85=0,"",Bilanca!J85)</f>
      </c>
      <c r="H76" s="150">
        <f t="shared" si="4"/>
        <v>957753</v>
      </c>
      <c r="I76" s="19">
        <f t="shared" si="5"/>
        <v>0</v>
      </c>
      <c r="J76" s="59">
        <f>Bilanca!K85</f>
        <v>629262</v>
      </c>
      <c r="K76" s="60">
        <f>Bilanca!L85</f>
        <v>323871</v>
      </c>
      <c r="L76" s="59"/>
      <c r="M76" s="61"/>
      <c r="N76" s="61"/>
      <c r="O76" s="61"/>
      <c r="P76" s="61"/>
      <c r="Q76" s="61"/>
      <c r="R76" s="61"/>
      <c r="S76" s="61"/>
      <c r="T76" s="61"/>
      <c r="U76" s="61"/>
      <c r="V76" s="61"/>
      <c r="W76" s="61"/>
      <c r="X76" s="60"/>
      <c r="Y76" s="19" t="e">
        <f>IF(#REF!&lt;&gt;"",TEXT(#REF!,"00000000"),"")</f>
        <v>#REF!</v>
      </c>
      <c r="Z76" s="19" t="e">
        <f>IF(#REF!&lt;&gt;"",#REF!,"")</f>
        <v>#REF!</v>
      </c>
      <c r="AA76" s="19" t="e">
        <f>IF(#REF!&lt;&gt;"",#REF!,"")</f>
        <v>#REF!</v>
      </c>
      <c r="AB76" s="20" t="e">
        <f>IF(#REF!&lt;&gt;"",#REF!,0)</f>
        <v>#REF!</v>
      </c>
      <c r="AC76" s="147" t="e">
        <f t="shared" si="6"/>
        <v>#REF!</v>
      </c>
    </row>
    <row r="77" spans="1:29" ht="12.75">
      <c r="A77" s="18"/>
      <c r="B77" s="31"/>
      <c r="C77" s="19"/>
      <c r="D77" s="19" t="s">
        <v>290</v>
      </c>
      <c r="E77" s="19">
        <v>1</v>
      </c>
      <c r="F77" s="19">
        <f>Bilanca!I86</f>
        <v>76</v>
      </c>
      <c r="G77" s="19">
        <f>IF(Bilanca!J86=0,"",Bilanca!J86)</f>
      </c>
      <c r="H77" s="150">
        <f t="shared" si="4"/>
        <v>970523.04</v>
      </c>
      <c r="I77" s="19">
        <f t="shared" si="5"/>
        <v>0</v>
      </c>
      <c r="J77" s="59">
        <f>Bilanca!K86</f>
        <v>629262</v>
      </c>
      <c r="K77" s="60">
        <f>Bilanca!L86</f>
        <v>323871</v>
      </c>
      <c r="L77" s="59"/>
      <c r="M77" s="61"/>
      <c r="N77" s="61"/>
      <c r="O77" s="61"/>
      <c r="P77" s="61"/>
      <c r="Q77" s="61"/>
      <c r="R77" s="61"/>
      <c r="S77" s="61"/>
      <c r="T77" s="61"/>
      <c r="U77" s="61"/>
      <c r="V77" s="61"/>
      <c r="W77" s="61"/>
      <c r="X77" s="60"/>
      <c r="Y77" s="19" t="e">
        <f>IF(#REF!&lt;&gt;"",TEXT(#REF!,"00000000"),"")</f>
        <v>#REF!</v>
      </c>
      <c r="Z77" s="19" t="e">
        <f>IF(#REF!&lt;&gt;"",#REF!,"")</f>
        <v>#REF!</v>
      </c>
      <c r="AA77" s="19" t="e">
        <f>IF(#REF!&lt;&gt;"",#REF!,"")</f>
        <v>#REF!</v>
      </c>
      <c r="AB77" s="20" t="e">
        <f>IF(#REF!&lt;&gt;"",#REF!,0)</f>
        <v>#REF!</v>
      </c>
      <c r="AC77" s="147" t="e">
        <f t="shared" si="6"/>
        <v>#REF!</v>
      </c>
    </row>
    <row r="78" spans="1:29" ht="12.75">
      <c r="A78" s="18"/>
      <c r="B78" s="31"/>
      <c r="C78" s="19"/>
      <c r="D78" s="19" t="s">
        <v>290</v>
      </c>
      <c r="E78" s="19">
        <v>1</v>
      </c>
      <c r="F78" s="19">
        <f>Bilanca!I87</f>
        <v>77</v>
      </c>
      <c r="G78" s="19">
        <f>IF(Bilanca!J87=0,"",Bilanca!J87)</f>
      </c>
      <c r="H78" s="150">
        <f t="shared" si="4"/>
        <v>0</v>
      </c>
      <c r="I78" s="19">
        <f t="shared" si="5"/>
        <v>0</v>
      </c>
      <c r="J78" s="59">
        <f>Bilanca!K87</f>
        <v>0</v>
      </c>
      <c r="K78" s="60">
        <f>Bilanca!L87</f>
        <v>0</v>
      </c>
      <c r="L78" s="59"/>
      <c r="M78" s="61"/>
      <c r="N78" s="61"/>
      <c r="O78" s="61"/>
      <c r="P78" s="61"/>
      <c r="Q78" s="61"/>
      <c r="R78" s="61"/>
      <c r="S78" s="61"/>
      <c r="T78" s="61"/>
      <c r="U78" s="61"/>
      <c r="V78" s="61"/>
      <c r="W78" s="61"/>
      <c r="X78" s="60"/>
      <c r="Y78" s="19" t="e">
        <f>IF(#REF!&lt;&gt;"",TEXT(#REF!,"00000000"),"")</f>
        <v>#REF!</v>
      </c>
      <c r="Z78" s="19" t="e">
        <f>IF(#REF!&lt;&gt;"",#REF!,"")</f>
        <v>#REF!</v>
      </c>
      <c r="AA78" s="19" t="e">
        <f>IF(#REF!&lt;&gt;"",#REF!,"")</f>
        <v>#REF!</v>
      </c>
      <c r="AB78" s="20" t="e">
        <f>IF(#REF!&lt;&gt;"",#REF!,0)</f>
        <v>#REF!</v>
      </c>
      <c r="AC78" s="147" t="e">
        <f t="shared" si="6"/>
        <v>#REF!</v>
      </c>
    </row>
    <row r="79" spans="1:29" ht="12.75">
      <c r="A79" s="18"/>
      <c r="B79" s="31"/>
      <c r="C79" s="19"/>
      <c r="D79" s="19" t="s">
        <v>290</v>
      </c>
      <c r="E79" s="19">
        <v>1</v>
      </c>
      <c r="F79" s="19">
        <f>Bilanca!I88</f>
        <v>78</v>
      </c>
      <c r="G79" s="19">
        <f>IF(Bilanca!J88=0,"",Bilanca!J88)</f>
      </c>
      <c r="H79" s="150">
        <f t="shared" si="4"/>
        <v>0</v>
      </c>
      <c r="I79" s="19">
        <f t="shared" si="5"/>
        <v>0</v>
      </c>
      <c r="J79" s="59">
        <f>Bilanca!K88</f>
        <v>0</v>
      </c>
      <c r="K79" s="60">
        <f>Bilanca!L88</f>
        <v>0</v>
      </c>
      <c r="L79" s="59"/>
      <c r="M79" s="61"/>
      <c r="N79" s="61"/>
      <c r="O79" s="61"/>
      <c r="P79" s="61"/>
      <c r="Q79" s="61"/>
      <c r="R79" s="61"/>
      <c r="S79" s="61"/>
      <c r="T79" s="61"/>
      <c r="U79" s="61"/>
      <c r="V79" s="61"/>
      <c r="W79" s="61"/>
      <c r="X79" s="60"/>
      <c r="Y79" s="19" t="e">
        <f>IF(#REF!&lt;&gt;"",TEXT(#REF!,"00000000"),"")</f>
        <v>#REF!</v>
      </c>
      <c r="Z79" s="19" t="e">
        <f>IF(#REF!&lt;&gt;"",#REF!,"")</f>
        <v>#REF!</v>
      </c>
      <c r="AA79" s="19" t="e">
        <f>IF(#REF!&lt;&gt;"",#REF!,"")</f>
        <v>#REF!</v>
      </c>
      <c r="AB79" s="20" t="e">
        <f>IF(#REF!&lt;&gt;"",#REF!,0)</f>
        <v>#REF!</v>
      </c>
      <c r="AC79" s="147" t="e">
        <f t="shared" si="6"/>
        <v>#REF!</v>
      </c>
    </row>
    <row r="80" spans="1:29" ht="12.75">
      <c r="A80" s="18"/>
      <c r="B80" s="31"/>
      <c r="C80" s="19"/>
      <c r="D80" s="19" t="s">
        <v>290</v>
      </c>
      <c r="E80" s="19">
        <v>1</v>
      </c>
      <c r="F80" s="19">
        <f>Bilanca!I89</f>
        <v>79</v>
      </c>
      <c r="G80" s="19">
        <f>IF(Bilanca!J89=0,"",Bilanca!J89)</f>
      </c>
      <c r="H80" s="150">
        <f t="shared" si="4"/>
        <v>0</v>
      </c>
      <c r="I80" s="19">
        <f t="shared" si="5"/>
        <v>0</v>
      </c>
      <c r="J80" s="59">
        <f>Bilanca!K89</f>
        <v>0</v>
      </c>
      <c r="K80" s="60">
        <f>Bilanca!L89</f>
        <v>0</v>
      </c>
      <c r="L80" s="59"/>
      <c r="M80" s="61"/>
      <c r="N80" s="61"/>
      <c r="O80" s="61"/>
      <c r="P80" s="61"/>
      <c r="Q80" s="61"/>
      <c r="R80" s="61"/>
      <c r="S80" s="61"/>
      <c r="T80" s="61"/>
      <c r="U80" s="61"/>
      <c r="V80" s="61"/>
      <c r="W80" s="61"/>
      <c r="X80" s="60"/>
      <c r="Y80" s="19" t="e">
        <f>IF(#REF!&lt;&gt;"",TEXT(#REF!,"00000000"),"")</f>
        <v>#REF!</v>
      </c>
      <c r="Z80" s="19" t="e">
        <f>IF(#REF!&lt;&gt;"",#REF!,"")</f>
        <v>#REF!</v>
      </c>
      <c r="AA80" s="19" t="e">
        <f>IF(#REF!&lt;&gt;"",#REF!,"")</f>
        <v>#REF!</v>
      </c>
      <c r="AB80" s="20" t="e">
        <f>IF(#REF!&lt;&gt;"",#REF!,0)</f>
        <v>#REF!</v>
      </c>
      <c r="AC80" s="147" t="e">
        <f t="shared" si="6"/>
        <v>#REF!</v>
      </c>
    </row>
    <row r="81" spans="1:29" ht="12.75">
      <c r="A81" s="18"/>
      <c r="B81" s="31"/>
      <c r="C81" s="19"/>
      <c r="D81" s="19" t="s">
        <v>290</v>
      </c>
      <c r="E81" s="19">
        <v>1</v>
      </c>
      <c r="F81" s="19">
        <f>Bilanca!I90</f>
        <v>80</v>
      </c>
      <c r="G81" s="19">
        <f>IF(Bilanca!J90=0,"",Bilanca!J90)</f>
      </c>
      <c r="H81" s="150">
        <f t="shared" si="4"/>
        <v>0</v>
      </c>
      <c r="I81" s="19">
        <f t="shared" si="5"/>
        <v>0</v>
      </c>
      <c r="J81" s="59">
        <f>Bilanca!K90</f>
        <v>0</v>
      </c>
      <c r="K81" s="60">
        <f>Bilanca!L90</f>
        <v>0</v>
      </c>
      <c r="L81" s="59"/>
      <c r="M81" s="61"/>
      <c r="N81" s="61"/>
      <c r="O81" s="61"/>
      <c r="P81" s="61"/>
      <c r="Q81" s="61"/>
      <c r="R81" s="61"/>
      <c r="S81" s="61"/>
      <c r="T81" s="61"/>
      <c r="U81" s="61"/>
      <c r="V81" s="61"/>
      <c r="W81" s="61"/>
      <c r="X81" s="60"/>
      <c r="Y81" s="19" t="e">
        <f>IF(#REF!&lt;&gt;"",TEXT(#REF!,"00000000"),"")</f>
        <v>#REF!</v>
      </c>
      <c r="Z81" s="19" t="e">
        <f>IF(#REF!&lt;&gt;"",#REF!,"")</f>
        <v>#REF!</v>
      </c>
      <c r="AA81" s="19" t="e">
        <f>IF(#REF!&lt;&gt;"",#REF!,"")</f>
        <v>#REF!</v>
      </c>
      <c r="AB81" s="20" t="e">
        <f>IF(#REF!&lt;&gt;"",#REF!,0)</f>
        <v>#REF!</v>
      </c>
      <c r="AC81" s="147" t="e">
        <f t="shared" si="6"/>
        <v>#REF!</v>
      </c>
    </row>
    <row r="82" spans="1:29" ht="12.75">
      <c r="A82" s="18"/>
      <c r="B82" s="31"/>
      <c r="C82" s="19"/>
      <c r="D82" s="19" t="s">
        <v>290</v>
      </c>
      <c r="E82" s="19">
        <v>1</v>
      </c>
      <c r="F82" s="19">
        <f>Bilanca!I91</f>
        <v>81</v>
      </c>
      <c r="G82" s="19">
        <f>IF(Bilanca!J91=0,"",Bilanca!J91)</f>
      </c>
      <c r="H82" s="150">
        <f t="shared" si="4"/>
        <v>0</v>
      </c>
      <c r="I82" s="19">
        <f t="shared" si="5"/>
        <v>0</v>
      </c>
      <c r="J82" s="59">
        <f>Bilanca!K91</f>
        <v>0</v>
      </c>
      <c r="K82" s="60">
        <f>Bilanca!L91</f>
        <v>0</v>
      </c>
      <c r="L82" s="59"/>
      <c r="M82" s="61"/>
      <c r="N82" s="61"/>
      <c r="O82" s="61"/>
      <c r="P82" s="61"/>
      <c r="Q82" s="61"/>
      <c r="R82" s="61"/>
      <c r="S82" s="61"/>
      <c r="T82" s="61"/>
      <c r="U82" s="61"/>
      <c r="V82" s="61"/>
      <c r="W82" s="61"/>
      <c r="X82" s="60"/>
      <c r="Y82" s="19" t="e">
        <f>IF(#REF!&lt;&gt;"",TEXT(#REF!,"00000000"),"")</f>
        <v>#REF!</v>
      </c>
      <c r="Z82" s="19" t="e">
        <f>IF(#REF!&lt;&gt;"",#REF!,"")</f>
        <v>#REF!</v>
      </c>
      <c r="AA82" s="19" t="e">
        <f>IF(#REF!&lt;&gt;"",#REF!,"")</f>
        <v>#REF!</v>
      </c>
      <c r="AB82" s="20" t="e">
        <f>IF(#REF!&lt;&gt;"",#REF!,0)</f>
        <v>#REF!</v>
      </c>
      <c r="AC82" s="147" t="e">
        <f t="shared" si="6"/>
        <v>#REF!</v>
      </c>
    </row>
    <row r="83" spans="1:29" ht="12.75">
      <c r="A83" s="18"/>
      <c r="B83" s="31"/>
      <c r="C83" s="19"/>
      <c r="D83" s="19" t="s">
        <v>290</v>
      </c>
      <c r="E83" s="19">
        <v>1</v>
      </c>
      <c r="F83" s="19">
        <f>Bilanca!I92</f>
        <v>82</v>
      </c>
      <c r="G83" s="19">
        <f>IF(Bilanca!J92=0,"",Bilanca!J92)</f>
      </c>
      <c r="H83" s="150">
        <f t="shared" si="4"/>
        <v>0</v>
      </c>
      <c r="I83" s="19">
        <f t="shared" si="5"/>
        <v>0</v>
      </c>
      <c r="J83" s="59">
        <f>Bilanca!K92</f>
        <v>0</v>
      </c>
      <c r="K83" s="60">
        <f>Bilanca!L92</f>
        <v>0</v>
      </c>
      <c r="L83" s="59"/>
      <c r="M83" s="61"/>
      <c r="N83" s="61"/>
      <c r="O83" s="61"/>
      <c r="P83" s="61"/>
      <c r="Q83" s="61"/>
      <c r="R83" s="61"/>
      <c r="S83" s="61"/>
      <c r="T83" s="61"/>
      <c r="U83" s="61"/>
      <c r="V83" s="61"/>
      <c r="W83" s="61"/>
      <c r="X83" s="60"/>
      <c r="Y83" s="19" t="e">
        <f>IF(#REF!&lt;&gt;"",TEXT(#REF!,"00000000"),"")</f>
        <v>#REF!</v>
      </c>
      <c r="Z83" s="19" t="e">
        <f>IF(#REF!&lt;&gt;"",#REF!,"")</f>
        <v>#REF!</v>
      </c>
      <c r="AA83" s="19" t="e">
        <f>IF(#REF!&lt;&gt;"",#REF!,"")</f>
        <v>#REF!</v>
      </c>
      <c r="AB83" s="20" t="e">
        <f>IF(#REF!&lt;&gt;"",#REF!,0)</f>
        <v>#REF!</v>
      </c>
      <c r="AC83" s="147" t="e">
        <f t="shared" si="6"/>
        <v>#REF!</v>
      </c>
    </row>
    <row r="84" spans="1:29" ht="12.75">
      <c r="A84" s="18"/>
      <c r="B84" s="31"/>
      <c r="C84" s="19"/>
      <c r="D84" s="19" t="s">
        <v>290</v>
      </c>
      <c r="E84" s="19">
        <v>1</v>
      </c>
      <c r="F84" s="19">
        <f>Bilanca!I93</f>
        <v>83</v>
      </c>
      <c r="G84" s="19">
        <f>IF(Bilanca!J93=0,"",Bilanca!J93)</f>
      </c>
      <c r="H84" s="150">
        <f t="shared" si="4"/>
        <v>692431.6499999999</v>
      </c>
      <c r="I84" s="19">
        <f t="shared" si="5"/>
        <v>0</v>
      </c>
      <c r="J84" s="59">
        <f>Bilanca!K93</f>
        <v>381619</v>
      </c>
      <c r="K84" s="60">
        <f>Bilanca!L93</f>
        <v>226318</v>
      </c>
      <c r="L84" s="59"/>
      <c r="M84" s="61"/>
      <c r="N84" s="61"/>
      <c r="O84" s="61"/>
      <c r="P84" s="61"/>
      <c r="Q84" s="61"/>
      <c r="R84" s="61"/>
      <c r="S84" s="61"/>
      <c r="T84" s="61"/>
      <c r="U84" s="61"/>
      <c r="V84" s="61"/>
      <c r="W84" s="61"/>
      <c r="X84" s="60"/>
      <c r="Y84" s="19" t="e">
        <f>IF(#REF!&lt;&gt;"",TEXT(#REF!,"00000000"),"")</f>
        <v>#REF!</v>
      </c>
      <c r="Z84" s="19" t="e">
        <f>IF(#REF!&lt;&gt;"",#REF!,"")</f>
        <v>#REF!</v>
      </c>
      <c r="AA84" s="19" t="e">
        <f>IF(#REF!&lt;&gt;"",#REF!,"")</f>
        <v>#REF!</v>
      </c>
      <c r="AB84" s="20" t="e">
        <f>IF(#REF!&lt;&gt;"",#REF!,0)</f>
        <v>#REF!</v>
      </c>
      <c r="AC84" s="147" t="e">
        <f t="shared" si="6"/>
        <v>#REF!</v>
      </c>
    </row>
    <row r="85" spans="1:29" ht="12.75">
      <c r="A85" s="18"/>
      <c r="B85" s="31"/>
      <c r="C85" s="19"/>
      <c r="D85" s="19" t="s">
        <v>290</v>
      </c>
      <c r="E85" s="19">
        <v>1</v>
      </c>
      <c r="F85" s="19">
        <f>Bilanca!I94</f>
        <v>84</v>
      </c>
      <c r="G85" s="19">
        <f>IF(Bilanca!J94=0,"",Bilanca!J94)</f>
      </c>
      <c r="H85" s="150">
        <f t="shared" si="4"/>
        <v>0</v>
      </c>
      <c r="I85" s="19">
        <f t="shared" si="5"/>
        <v>0</v>
      </c>
      <c r="J85" s="59">
        <f>Bilanca!K94</f>
        <v>0</v>
      </c>
      <c r="K85" s="60">
        <f>Bilanca!L94</f>
        <v>0</v>
      </c>
      <c r="L85" s="59"/>
      <c r="M85" s="61"/>
      <c r="N85" s="61"/>
      <c r="O85" s="61"/>
      <c r="P85" s="61"/>
      <c r="Q85" s="61"/>
      <c r="R85" s="61"/>
      <c r="S85" s="61"/>
      <c r="T85" s="61"/>
      <c r="U85" s="61"/>
      <c r="V85" s="61"/>
      <c r="W85" s="61"/>
      <c r="X85" s="60"/>
      <c r="Y85" s="19" t="e">
        <f>IF(#REF!&lt;&gt;"",TEXT(#REF!,"00000000"),"")</f>
        <v>#REF!</v>
      </c>
      <c r="Z85" s="19" t="e">
        <f>IF(#REF!&lt;&gt;"",#REF!,"")</f>
        <v>#REF!</v>
      </c>
      <c r="AA85" s="19" t="e">
        <f>IF(#REF!&lt;&gt;"",#REF!,"")</f>
        <v>#REF!</v>
      </c>
      <c r="AB85" s="20" t="e">
        <f>IF(#REF!&lt;&gt;"",#REF!,0)</f>
        <v>#REF!</v>
      </c>
      <c r="AC85" s="147" t="e">
        <f t="shared" si="6"/>
        <v>#REF!</v>
      </c>
    </row>
    <row r="86" spans="1:29" ht="12.75">
      <c r="A86" s="18"/>
      <c r="B86" s="31"/>
      <c r="C86" s="19"/>
      <c r="D86" s="19" t="s">
        <v>290</v>
      </c>
      <c r="E86" s="19">
        <v>1</v>
      </c>
      <c r="F86" s="19">
        <f>Bilanca!I95</f>
        <v>85</v>
      </c>
      <c r="G86" s="19">
        <f>IF(Bilanca!J95=0,"",Bilanca!J95)</f>
      </c>
      <c r="H86" s="150">
        <f t="shared" si="4"/>
        <v>0</v>
      </c>
      <c r="I86" s="19">
        <f t="shared" si="5"/>
        <v>0</v>
      </c>
      <c r="J86" s="59">
        <f>Bilanca!K95</f>
        <v>0</v>
      </c>
      <c r="K86" s="60">
        <f>Bilanca!L95</f>
        <v>0</v>
      </c>
      <c r="L86" s="59"/>
      <c r="M86" s="61"/>
      <c r="N86" s="61"/>
      <c r="O86" s="61"/>
      <c r="P86" s="61"/>
      <c r="Q86" s="61"/>
      <c r="R86" s="61"/>
      <c r="S86" s="61"/>
      <c r="T86" s="61"/>
      <c r="U86" s="61"/>
      <c r="V86" s="61"/>
      <c r="W86" s="61"/>
      <c r="X86" s="60"/>
      <c r="Y86" s="19" t="e">
        <f>IF(#REF!&lt;&gt;"",TEXT(#REF!,"00000000"),"")</f>
        <v>#REF!</v>
      </c>
      <c r="Z86" s="19" t="e">
        <f>IF(#REF!&lt;&gt;"",#REF!,"")</f>
        <v>#REF!</v>
      </c>
      <c r="AA86" s="19" t="e">
        <f>IF(#REF!&lt;&gt;"",#REF!,"")</f>
        <v>#REF!</v>
      </c>
      <c r="AB86" s="20" t="e">
        <f>IF(#REF!&lt;&gt;"",#REF!,0)</f>
        <v>#REF!</v>
      </c>
      <c r="AC86" s="147" t="e">
        <f t="shared" si="6"/>
        <v>#REF!</v>
      </c>
    </row>
    <row r="87" spans="1:29" ht="12.75">
      <c r="A87" s="18"/>
      <c r="B87" s="31"/>
      <c r="C87" s="19"/>
      <c r="D87" s="19" t="s">
        <v>290</v>
      </c>
      <c r="E87" s="19">
        <v>1</v>
      </c>
      <c r="F87" s="19">
        <f>Bilanca!I96</f>
        <v>86</v>
      </c>
      <c r="G87" s="19">
        <f>IF(Bilanca!J96=0,"",Bilanca!J96)</f>
      </c>
      <c r="H87" s="150">
        <f t="shared" si="4"/>
        <v>663112.46</v>
      </c>
      <c r="I87" s="19">
        <f t="shared" si="5"/>
        <v>0</v>
      </c>
      <c r="J87" s="59">
        <f>Bilanca!K96</f>
        <v>318425</v>
      </c>
      <c r="K87" s="60">
        <f>Bilanca!L96</f>
        <v>226318</v>
      </c>
      <c r="L87" s="59"/>
      <c r="M87" s="61"/>
      <c r="N87" s="61"/>
      <c r="O87" s="61"/>
      <c r="P87" s="61"/>
      <c r="Q87" s="61"/>
      <c r="R87" s="61"/>
      <c r="S87" s="61"/>
      <c r="T87" s="61"/>
      <c r="U87" s="61"/>
      <c r="V87" s="61"/>
      <c r="W87" s="61"/>
      <c r="X87" s="60"/>
      <c r="Y87" s="19" t="e">
        <f>IF(#REF!&lt;&gt;"",TEXT(#REF!,"00000000"),"")</f>
        <v>#REF!</v>
      </c>
      <c r="Z87" s="19" t="e">
        <f>IF(#REF!&lt;&gt;"",#REF!,"")</f>
        <v>#REF!</v>
      </c>
      <c r="AA87" s="19" t="e">
        <f>IF(#REF!&lt;&gt;"",#REF!,"")</f>
        <v>#REF!</v>
      </c>
      <c r="AB87" s="20" t="e">
        <f>IF(#REF!&lt;&gt;"",#REF!,0)</f>
        <v>#REF!</v>
      </c>
      <c r="AC87" s="147" t="e">
        <f t="shared" si="6"/>
        <v>#REF!</v>
      </c>
    </row>
    <row r="88" spans="1:29" ht="12.75">
      <c r="A88" s="18"/>
      <c r="B88" s="31"/>
      <c r="C88" s="19"/>
      <c r="D88" s="19" t="s">
        <v>290</v>
      </c>
      <c r="E88" s="19">
        <v>1</v>
      </c>
      <c r="F88" s="19">
        <f>Bilanca!I97</f>
        <v>87</v>
      </c>
      <c r="G88" s="19">
        <f>IF(Bilanca!J97=0,"",Bilanca!J97)</f>
      </c>
      <c r="H88" s="150">
        <f t="shared" si="4"/>
        <v>0</v>
      </c>
      <c r="I88" s="19">
        <f t="shared" si="5"/>
        <v>0</v>
      </c>
      <c r="J88" s="59">
        <f>Bilanca!K97</f>
        <v>0</v>
      </c>
      <c r="K88" s="60">
        <f>Bilanca!L97</f>
        <v>0</v>
      </c>
      <c r="L88" s="59"/>
      <c r="M88" s="61"/>
      <c r="N88" s="61"/>
      <c r="O88" s="61"/>
      <c r="P88" s="61"/>
      <c r="Q88" s="61"/>
      <c r="R88" s="61"/>
      <c r="S88" s="61"/>
      <c r="T88" s="61"/>
      <c r="U88" s="61"/>
      <c r="V88" s="61"/>
      <c r="W88" s="61"/>
      <c r="X88" s="60"/>
      <c r="Y88" s="19" t="e">
        <f>IF(#REF!&lt;&gt;"",TEXT(#REF!,"00000000"),"")</f>
        <v>#REF!</v>
      </c>
      <c r="Z88" s="19" t="e">
        <f>IF(#REF!&lt;&gt;"",#REF!,"")</f>
        <v>#REF!</v>
      </c>
      <c r="AA88" s="19" t="e">
        <f>IF(#REF!&lt;&gt;"",#REF!,"")</f>
        <v>#REF!</v>
      </c>
      <c r="AB88" s="20" t="e">
        <f>IF(#REF!&lt;&gt;"",#REF!,0)</f>
        <v>#REF!</v>
      </c>
      <c r="AC88" s="147" t="e">
        <f t="shared" si="6"/>
        <v>#REF!</v>
      </c>
    </row>
    <row r="89" spans="1:29" ht="12.75">
      <c r="A89" s="18"/>
      <c r="B89" s="31"/>
      <c r="C89" s="19"/>
      <c r="D89" s="19" t="s">
        <v>290</v>
      </c>
      <c r="E89" s="19">
        <v>1</v>
      </c>
      <c r="F89" s="19">
        <f>Bilanca!I98</f>
        <v>88</v>
      </c>
      <c r="G89" s="19">
        <f>IF(Bilanca!J98=0,"",Bilanca!J98)</f>
      </c>
      <c r="H89" s="150">
        <f t="shared" si="4"/>
        <v>0</v>
      </c>
      <c r="I89" s="19">
        <f t="shared" si="5"/>
        <v>0</v>
      </c>
      <c r="J89" s="59">
        <f>Bilanca!K98</f>
        <v>0</v>
      </c>
      <c r="K89" s="60">
        <f>Bilanca!L98</f>
        <v>0</v>
      </c>
      <c r="L89" s="59"/>
      <c r="M89" s="61"/>
      <c r="N89" s="61"/>
      <c r="O89" s="61"/>
      <c r="P89" s="61"/>
      <c r="Q89" s="61"/>
      <c r="R89" s="61"/>
      <c r="S89" s="61"/>
      <c r="T89" s="61"/>
      <c r="U89" s="61"/>
      <c r="V89" s="61"/>
      <c r="W89" s="61"/>
      <c r="X89" s="60"/>
      <c r="Y89" s="19" t="e">
        <f>IF(#REF!&lt;&gt;"",TEXT(#REF!,"00000000"),"")</f>
        <v>#REF!</v>
      </c>
      <c r="Z89" s="19" t="e">
        <f>IF(#REF!&lt;&gt;"",#REF!,"")</f>
        <v>#REF!</v>
      </c>
      <c r="AA89" s="19" t="e">
        <f>IF(#REF!&lt;&gt;"",#REF!,"")</f>
        <v>#REF!</v>
      </c>
      <c r="AB89" s="20" t="e">
        <f>IF(#REF!&lt;&gt;"",#REF!,0)</f>
        <v>#REF!</v>
      </c>
      <c r="AC89" s="147" t="e">
        <f t="shared" si="6"/>
        <v>#REF!</v>
      </c>
    </row>
    <row r="90" spans="1:29" ht="12.75">
      <c r="A90" s="18"/>
      <c r="B90" s="31"/>
      <c r="C90" s="19"/>
      <c r="D90" s="19" t="s">
        <v>290</v>
      </c>
      <c r="E90" s="19">
        <v>1</v>
      </c>
      <c r="F90" s="19">
        <f>Bilanca!I99</f>
        <v>89</v>
      </c>
      <c r="G90" s="19">
        <f>IF(Bilanca!J99=0,"",Bilanca!J99)</f>
      </c>
      <c r="H90" s="150">
        <f t="shared" si="4"/>
        <v>0</v>
      </c>
      <c r="I90" s="19">
        <f t="shared" si="5"/>
        <v>0</v>
      </c>
      <c r="J90" s="59">
        <f>Bilanca!K99</f>
        <v>0</v>
      </c>
      <c r="K90" s="60">
        <f>Bilanca!L99</f>
        <v>0</v>
      </c>
      <c r="L90" s="59"/>
      <c r="M90" s="61"/>
      <c r="N90" s="61"/>
      <c r="O90" s="61"/>
      <c r="P90" s="61"/>
      <c r="Q90" s="61"/>
      <c r="R90" s="61"/>
      <c r="S90" s="61"/>
      <c r="T90" s="61"/>
      <c r="U90" s="61"/>
      <c r="V90" s="61"/>
      <c r="W90" s="61"/>
      <c r="X90" s="60"/>
      <c r="Y90" s="19" t="e">
        <f>IF(#REF!&lt;&gt;"",TEXT(#REF!,"00000000"),"")</f>
        <v>#REF!</v>
      </c>
      <c r="Z90" s="19" t="e">
        <f>IF(#REF!&lt;&gt;"",#REF!,"")</f>
        <v>#REF!</v>
      </c>
      <c r="AA90" s="19" t="e">
        <f>IF(#REF!&lt;&gt;"",#REF!,"")</f>
        <v>#REF!</v>
      </c>
      <c r="AB90" s="20" t="e">
        <f>IF(#REF!&lt;&gt;"",#REF!,0)</f>
        <v>#REF!</v>
      </c>
      <c r="AC90" s="147" t="e">
        <f t="shared" si="6"/>
        <v>#REF!</v>
      </c>
    </row>
    <row r="91" spans="1:29" ht="12.75">
      <c r="A91" s="18"/>
      <c r="B91" s="31"/>
      <c r="C91" s="19"/>
      <c r="D91" s="19" t="s">
        <v>290</v>
      </c>
      <c r="E91" s="19">
        <v>1</v>
      </c>
      <c r="F91" s="19">
        <f>Bilanca!I100</f>
        <v>90</v>
      </c>
      <c r="G91" s="19">
        <f>IF(Bilanca!J100=0,"",Bilanca!J100)</f>
      </c>
      <c r="H91" s="150">
        <f t="shared" si="4"/>
        <v>0</v>
      </c>
      <c r="I91" s="19">
        <f t="shared" si="5"/>
        <v>0</v>
      </c>
      <c r="J91" s="59">
        <f>Bilanca!K100</f>
        <v>0</v>
      </c>
      <c r="K91" s="60">
        <f>Bilanca!L100</f>
        <v>0</v>
      </c>
      <c r="L91" s="59"/>
      <c r="M91" s="61"/>
      <c r="N91" s="61"/>
      <c r="O91" s="61"/>
      <c r="P91" s="61"/>
      <c r="Q91" s="61"/>
      <c r="R91" s="61"/>
      <c r="S91" s="61"/>
      <c r="T91" s="61"/>
      <c r="U91" s="61"/>
      <c r="V91" s="61"/>
      <c r="W91" s="61"/>
      <c r="X91" s="60"/>
      <c r="Y91" s="19" t="e">
        <f>IF(#REF!&lt;&gt;"",TEXT(#REF!,"00000000"),"")</f>
        <v>#REF!</v>
      </c>
      <c r="Z91" s="19" t="e">
        <f>IF(#REF!&lt;&gt;"",#REF!,"")</f>
        <v>#REF!</v>
      </c>
      <c r="AA91" s="19" t="e">
        <f>IF(#REF!&lt;&gt;"",#REF!,"")</f>
        <v>#REF!</v>
      </c>
      <c r="AB91" s="20" t="e">
        <f>IF(#REF!&lt;&gt;"",#REF!,0)</f>
        <v>#REF!</v>
      </c>
      <c r="AC91" s="147" t="e">
        <f t="shared" si="6"/>
        <v>#REF!</v>
      </c>
    </row>
    <row r="92" spans="1:29" ht="12.75">
      <c r="A92" s="18"/>
      <c r="B92" s="31"/>
      <c r="C92" s="19"/>
      <c r="D92" s="19" t="s">
        <v>290</v>
      </c>
      <c r="E92" s="19">
        <v>1</v>
      </c>
      <c r="F92" s="19">
        <f>Bilanca!I101</f>
        <v>91</v>
      </c>
      <c r="G92" s="19">
        <f>IF(Bilanca!J101=0,"",Bilanca!J101)</f>
      </c>
      <c r="H92" s="150">
        <f t="shared" si="4"/>
        <v>57506.54000000001</v>
      </c>
      <c r="I92" s="19">
        <f t="shared" si="5"/>
        <v>0</v>
      </c>
      <c r="J92" s="59">
        <f>Bilanca!K101</f>
        <v>63194</v>
      </c>
      <c r="K92" s="60">
        <f>Bilanca!L101</f>
        <v>0</v>
      </c>
      <c r="L92" s="59"/>
      <c r="M92" s="61"/>
      <c r="N92" s="61"/>
      <c r="O92" s="61"/>
      <c r="P92" s="61"/>
      <c r="Q92" s="61"/>
      <c r="R92" s="61"/>
      <c r="S92" s="61"/>
      <c r="T92" s="61"/>
      <c r="U92" s="61"/>
      <c r="V92" s="61"/>
      <c r="W92" s="61"/>
      <c r="X92" s="60"/>
      <c r="Y92" s="19" t="e">
        <f>IF(#REF!&lt;&gt;"",TEXT(#REF!,"00000000"),"")</f>
        <v>#REF!</v>
      </c>
      <c r="Z92" s="19" t="e">
        <f>IF(#REF!&lt;&gt;"",#REF!,"")</f>
        <v>#REF!</v>
      </c>
      <c r="AA92" s="19" t="e">
        <f>IF(#REF!&lt;&gt;"",#REF!,"")</f>
        <v>#REF!</v>
      </c>
      <c r="AB92" s="20" t="e">
        <f>IF(#REF!&lt;&gt;"",#REF!,0)</f>
        <v>#REF!</v>
      </c>
      <c r="AC92" s="147" t="e">
        <f t="shared" si="6"/>
        <v>#REF!</v>
      </c>
    </row>
    <row r="93" spans="1:29" ht="12.75">
      <c r="A93" s="18"/>
      <c r="B93" s="31"/>
      <c r="C93" s="19"/>
      <c r="D93" s="19" t="s">
        <v>290</v>
      </c>
      <c r="E93" s="19">
        <v>1</v>
      </c>
      <c r="F93" s="19">
        <f>Bilanca!I102</f>
        <v>92</v>
      </c>
      <c r="G93" s="19">
        <f>IF(Bilanca!J102=0,"",Bilanca!J102)</f>
      </c>
      <c r="H93" s="150">
        <f t="shared" si="4"/>
        <v>0</v>
      </c>
      <c r="I93" s="19">
        <f t="shared" si="5"/>
        <v>0</v>
      </c>
      <c r="J93" s="59">
        <f>Bilanca!K102</f>
        <v>0</v>
      </c>
      <c r="K93" s="60">
        <f>Bilanca!L102</f>
        <v>0</v>
      </c>
      <c r="L93" s="59"/>
      <c r="M93" s="61"/>
      <c r="N93" s="61"/>
      <c r="O93" s="61"/>
      <c r="P93" s="61"/>
      <c r="Q93" s="61"/>
      <c r="R93" s="61"/>
      <c r="S93" s="61"/>
      <c r="T93" s="61"/>
      <c r="U93" s="61"/>
      <c r="V93" s="61"/>
      <c r="W93" s="61"/>
      <c r="X93" s="60"/>
      <c r="Y93" s="19" t="e">
        <f>IF(#REF!&lt;&gt;"",TEXT(#REF!,"00000000"),"")</f>
        <v>#REF!</v>
      </c>
      <c r="Z93" s="19" t="e">
        <f>IF(#REF!&lt;&gt;"",#REF!,"")</f>
        <v>#REF!</v>
      </c>
      <c r="AA93" s="19" t="e">
        <f>IF(#REF!&lt;&gt;"",#REF!,"")</f>
        <v>#REF!</v>
      </c>
      <c r="AB93" s="20" t="e">
        <f>IF(#REF!&lt;&gt;"",#REF!,0)</f>
        <v>#REF!</v>
      </c>
      <c r="AC93" s="147" t="e">
        <f t="shared" si="6"/>
        <v>#REF!</v>
      </c>
    </row>
    <row r="94" spans="1:29" ht="12.75">
      <c r="A94" s="18"/>
      <c r="B94" s="31"/>
      <c r="C94" s="19"/>
      <c r="D94" s="19" t="s">
        <v>290</v>
      </c>
      <c r="E94" s="19">
        <v>1</v>
      </c>
      <c r="F94" s="19">
        <f>Bilanca!I103</f>
        <v>93</v>
      </c>
      <c r="G94" s="19">
        <f>IF(Bilanca!J103=0,"",Bilanca!J103)</f>
      </c>
      <c r="H94" s="150">
        <f t="shared" si="4"/>
        <v>1898262.06</v>
      </c>
      <c r="I94" s="19">
        <f t="shared" si="5"/>
        <v>0</v>
      </c>
      <c r="J94" s="59">
        <f>Bilanca!K103</f>
        <v>803302</v>
      </c>
      <c r="K94" s="60">
        <f>Bilanca!L103</f>
        <v>618920</v>
      </c>
      <c r="L94" s="59"/>
      <c r="M94" s="61"/>
      <c r="N94" s="61"/>
      <c r="O94" s="61"/>
      <c r="P94" s="61"/>
      <c r="Q94" s="61"/>
      <c r="R94" s="61"/>
      <c r="S94" s="61"/>
      <c r="T94" s="61"/>
      <c r="U94" s="61"/>
      <c r="V94" s="61"/>
      <c r="W94" s="61"/>
      <c r="X94" s="60"/>
      <c r="Y94" s="19" t="e">
        <f>IF(#REF!&lt;&gt;"",TEXT(#REF!,"00000000"),"")</f>
        <v>#REF!</v>
      </c>
      <c r="Z94" s="19" t="e">
        <f>IF(#REF!&lt;&gt;"",#REF!,"")</f>
        <v>#REF!</v>
      </c>
      <c r="AA94" s="19" t="e">
        <f>IF(#REF!&lt;&gt;"",#REF!,"")</f>
        <v>#REF!</v>
      </c>
      <c r="AB94" s="20" t="e">
        <f>IF(#REF!&lt;&gt;"",#REF!,0)</f>
        <v>#REF!</v>
      </c>
      <c r="AC94" s="147" t="e">
        <f t="shared" si="6"/>
        <v>#REF!</v>
      </c>
    </row>
    <row r="95" spans="1:29" ht="12.75">
      <c r="A95" s="18"/>
      <c r="B95" s="31"/>
      <c r="C95" s="19"/>
      <c r="D95" s="19" t="s">
        <v>290</v>
      </c>
      <c r="E95" s="19">
        <v>1</v>
      </c>
      <c r="F95" s="19">
        <f>Bilanca!I104</f>
        <v>94</v>
      </c>
      <c r="G95" s="19">
        <f>IF(Bilanca!J104=0,"",Bilanca!J104)</f>
      </c>
      <c r="H95" s="150">
        <f t="shared" si="4"/>
        <v>0</v>
      </c>
      <c r="I95" s="19">
        <f t="shared" si="5"/>
        <v>0</v>
      </c>
      <c r="J95" s="59">
        <f>Bilanca!K104</f>
        <v>0</v>
      </c>
      <c r="K95" s="60">
        <f>Bilanca!L104</f>
        <v>0</v>
      </c>
      <c r="L95" s="59"/>
      <c r="M95" s="61"/>
      <c r="N95" s="61"/>
      <c r="O95" s="61"/>
      <c r="P95" s="61"/>
      <c r="Q95" s="61"/>
      <c r="R95" s="61"/>
      <c r="S95" s="61"/>
      <c r="T95" s="61"/>
      <c r="U95" s="61"/>
      <c r="V95" s="61"/>
      <c r="W95" s="61"/>
      <c r="X95" s="60"/>
      <c r="Y95" s="19" t="e">
        <f>IF(#REF!&lt;&gt;"",TEXT(#REF!,"00000000"),"")</f>
        <v>#REF!</v>
      </c>
      <c r="Z95" s="19" t="e">
        <f>IF(#REF!&lt;&gt;"",#REF!,"")</f>
        <v>#REF!</v>
      </c>
      <c r="AA95" s="19" t="e">
        <f>IF(#REF!&lt;&gt;"",#REF!,"")</f>
        <v>#REF!</v>
      </c>
      <c r="AB95" s="20" t="e">
        <f>IF(#REF!&lt;&gt;"",#REF!,0)</f>
        <v>#REF!</v>
      </c>
      <c r="AC95" s="147" t="e">
        <f t="shared" si="6"/>
        <v>#REF!</v>
      </c>
    </row>
    <row r="96" spans="1:29" ht="12.75">
      <c r="A96" s="18"/>
      <c r="B96" s="31"/>
      <c r="C96" s="19"/>
      <c r="D96" s="19" t="s">
        <v>290</v>
      </c>
      <c r="E96" s="19">
        <v>1</v>
      </c>
      <c r="F96" s="19">
        <f>Bilanca!I105</f>
        <v>95</v>
      </c>
      <c r="G96" s="19">
        <f>IF(Bilanca!J105=0,"",Bilanca!J105)</f>
      </c>
      <c r="H96" s="150">
        <f t="shared" si="4"/>
        <v>59850</v>
      </c>
      <c r="I96" s="19">
        <f t="shared" si="5"/>
        <v>0</v>
      </c>
      <c r="J96" s="59">
        <f>Bilanca!K105</f>
        <v>63000</v>
      </c>
      <c r="K96" s="60">
        <f>Bilanca!L105</f>
        <v>0</v>
      </c>
      <c r="L96" s="59"/>
      <c r="M96" s="61"/>
      <c r="N96" s="61"/>
      <c r="O96" s="61"/>
      <c r="P96" s="61"/>
      <c r="Q96" s="61"/>
      <c r="R96" s="61"/>
      <c r="S96" s="61"/>
      <c r="T96" s="61"/>
      <c r="U96" s="61"/>
      <c r="V96" s="61"/>
      <c r="W96" s="61"/>
      <c r="X96" s="60"/>
      <c r="Y96" s="19" t="e">
        <f>IF(#REF!&lt;&gt;"",TEXT(#REF!,"00000000"),"")</f>
        <v>#REF!</v>
      </c>
      <c r="Z96" s="19" t="e">
        <f>IF(#REF!&lt;&gt;"",#REF!,"")</f>
        <v>#REF!</v>
      </c>
      <c r="AA96" s="19" t="e">
        <f>IF(#REF!&lt;&gt;"",#REF!,"")</f>
        <v>#REF!</v>
      </c>
      <c r="AB96" s="20" t="e">
        <f>IF(#REF!&lt;&gt;"",#REF!,0)</f>
        <v>#REF!</v>
      </c>
      <c r="AC96" s="147" t="e">
        <f t="shared" si="6"/>
        <v>#REF!</v>
      </c>
    </row>
    <row r="97" spans="1:29" ht="12.75">
      <c r="A97" s="18"/>
      <c r="B97" s="31"/>
      <c r="C97" s="19"/>
      <c r="D97" s="19" t="s">
        <v>290</v>
      </c>
      <c r="E97" s="19">
        <v>1</v>
      </c>
      <c r="F97" s="19">
        <f>Bilanca!I106</f>
        <v>96</v>
      </c>
      <c r="G97" s="19">
        <f>IF(Bilanca!J106=0,"",Bilanca!J106)</f>
      </c>
      <c r="H97" s="150">
        <f t="shared" si="4"/>
        <v>751492.7999999999</v>
      </c>
      <c r="I97" s="19">
        <f t="shared" si="5"/>
        <v>0</v>
      </c>
      <c r="J97" s="59">
        <f>Bilanca!K106</f>
        <v>219715</v>
      </c>
      <c r="K97" s="60">
        <f>Bilanca!L106</f>
        <v>281545</v>
      </c>
      <c r="L97" s="59"/>
      <c r="M97" s="61"/>
      <c r="N97" s="61"/>
      <c r="O97" s="61"/>
      <c r="P97" s="61"/>
      <c r="Q97" s="61"/>
      <c r="R97" s="61"/>
      <c r="S97" s="61"/>
      <c r="T97" s="61"/>
      <c r="U97" s="61"/>
      <c r="V97" s="61"/>
      <c r="W97" s="61"/>
      <c r="X97" s="60"/>
      <c r="Y97" s="19" t="e">
        <f>IF(#REF!&lt;&gt;"",TEXT(#REF!,"00000000"),"")</f>
        <v>#REF!</v>
      </c>
      <c r="Z97" s="19" t="e">
        <f>IF(#REF!&lt;&gt;"",#REF!,"")</f>
        <v>#REF!</v>
      </c>
      <c r="AA97" s="19" t="e">
        <f>IF(#REF!&lt;&gt;"",#REF!,"")</f>
        <v>#REF!</v>
      </c>
      <c r="AB97" s="20" t="e">
        <f>IF(#REF!&lt;&gt;"",#REF!,0)</f>
        <v>#REF!</v>
      </c>
      <c r="AC97" s="147" t="e">
        <f t="shared" si="6"/>
        <v>#REF!</v>
      </c>
    </row>
    <row r="98" spans="1:29" ht="12.75">
      <c r="A98" s="18"/>
      <c r="B98" s="31"/>
      <c r="C98" s="19"/>
      <c r="D98" s="19" t="s">
        <v>290</v>
      </c>
      <c r="E98" s="19">
        <v>1</v>
      </c>
      <c r="F98" s="19">
        <f>Bilanca!I107</f>
        <v>97</v>
      </c>
      <c r="G98" s="19">
        <f>IF(Bilanca!J107=0,"",Bilanca!J107)</f>
      </c>
      <c r="H98" s="150">
        <f t="shared" si="4"/>
        <v>0</v>
      </c>
      <c r="I98" s="19">
        <f t="shared" si="5"/>
        <v>0</v>
      </c>
      <c r="J98" s="59">
        <f>Bilanca!K107</f>
        <v>0</v>
      </c>
      <c r="K98" s="60">
        <f>Bilanca!L107</f>
        <v>0</v>
      </c>
      <c r="L98" s="59"/>
      <c r="M98" s="61"/>
      <c r="N98" s="61"/>
      <c r="O98" s="61"/>
      <c r="P98" s="61"/>
      <c r="Q98" s="61"/>
      <c r="R98" s="61"/>
      <c r="S98" s="61"/>
      <c r="T98" s="61"/>
      <c r="U98" s="61"/>
      <c r="V98" s="61"/>
      <c r="W98" s="61"/>
      <c r="X98" s="60"/>
      <c r="Y98" s="19" t="e">
        <f>IF(#REF!&lt;&gt;"",TEXT(#REF!,"00000000"),"")</f>
        <v>#REF!</v>
      </c>
      <c r="Z98" s="19" t="e">
        <f>IF(#REF!&lt;&gt;"",#REF!,"")</f>
        <v>#REF!</v>
      </c>
      <c r="AA98" s="19" t="e">
        <f>IF(#REF!&lt;&gt;"",#REF!,"")</f>
        <v>#REF!</v>
      </c>
      <c r="AB98" s="20" t="e">
        <f>IF(#REF!&lt;&gt;"",#REF!,0)</f>
        <v>#REF!</v>
      </c>
      <c r="AC98" s="147" t="e">
        <f>LEN(Y98)+LEN(Z98)+LEN(AA98)+INT(VALUE(AB98))</f>
        <v>#REF!</v>
      </c>
    </row>
    <row r="99" spans="1:29" ht="12.75">
      <c r="A99" s="18"/>
      <c r="B99" s="31"/>
      <c r="C99" s="19"/>
      <c r="D99" s="19" t="s">
        <v>290</v>
      </c>
      <c r="E99" s="19">
        <v>1</v>
      </c>
      <c r="F99" s="19">
        <f>Bilanca!I108</f>
        <v>98</v>
      </c>
      <c r="G99" s="19">
        <f>IF(Bilanca!J108=0,"",Bilanca!J108)</f>
      </c>
      <c r="H99" s="150">
        <f t="shared" si="4"/>
        <v>588061.74</v>
      </c>
      <c r="I99" s="19">
        <f t="shared" si="5"/>
        <v>0</v>
      </c>
      <c r="J99" s="59">
        <f>Bilanca!K108</f>
        <v>317611</v>
      </c>
      <c r="K99" s="60">
        <f>Bilanca!L108</f>
        <v>141226</v>
      </c>
      <c r="L99" s="59"/>
      <c r="M99" s="61"/>
      <c r="N99" s="61"/>
      <c r="O99" s="61"/>
      <c r="P99" s="61"/>
      <c r="Q99" s="61"/>
      <c r="R99" s="61"/>
      <c r="S99" s="61"/>
      <c r="T99" s="61"/>
      <c r="U99" s="61"/>
      <c r="V99" s="61"/>
      <c r="W99" s="61"/>
      <c r="X99" s="60"/>
      <c r="Y99" s="19" t="e">
        <f>IF(#REF!&lt;&gt;"",TEXT(#REF!,"00000000"),"")</f>
        <v>#REF!</v>
      </c>
      <c r="Z99" s="19" t="e">
        <f>IF(#REF!&lt;&gt;"",#REF!,"")</f>
        <v>#REF!</v>
      </c>
      <c r="AA99" s="19" t="e">
        <f>IF(#REF!&lt;&gt;"",#REF!,"")</f>
        <v>#REF!</v>
      </c>
      <c r="AB99" s="20" t="e">
        <f>IF(#REF!&lt;&gt;"",#REF!,0)</f>
        <v>#REF!</v>
      </c>
      <c r="AC99" s="147" t="e">
        <f>LEN(Y99)+LEN(Z99)+LEN(AA99)+INT(VALUE(AB99))</f>
        <v>#REF!</v>
      </c>
    </row>
    <row r="100" spans="1:29" ht="12.75">
      <c r="A100" s="18"/>
      <c r="B100" s="31"/>
      <c r="C100" s="19"/>
      <c r="D100" s="19" t="s">
        <v>290</v>
      </c>
      <c r="E100" s="19">
        <v>1</v>
      </c>
      <c r="F100" s="19">
        <f>Bilanca!I109</f>
        <v>99</v>
      </c>
      <c r="G100" s="19">
        <f>IF(Bilanca!J109=0,"",Bilanca!J109)</f>
      </c>
      <c r="H100" s="150">
        <f t="shared" si="4"/>
        <v>0</v>
      </c>
      <c r="I100" s="19">
        <f t="shared" si="5"/>
        <v>0</v>
      </c>
      <c r="J100" s="59">
        <f>Bilanca!K109</f>
        <v>0</v>
      </c>
      <c r="K100" s="60">
        <f>Bilanca!L109</f>
        <v>0</v>
      </c>
      <c r="L100" s="59"/>
      <c r="M100" s="61"/>
      <c r="N100" s="61"/>
      <c r="O100" s="61"/>
      <c r="P100" s="61"/>
      <c r="Q100" s="61"/>
      <c r="R100" s="61"/>
      <c r="S100" s="61"/>
      <c r="T100" s="61"/>
      <c r="U100" s="61"/>
      <c r="V100" s="61"/>
      <c r="W100" s="61"/>
      <c r="X100" s="60"/>
      <c r="Y100" s="19" t="e">
        <f>IF(#REF!&lt;&gt;"",TEXT(#REF!,"00000000"),"")</f>
        <v>#REF!</v>
      </c>
      <c r="Z100" s="19" t="e">
        <f>IF(#REF!&lt;&gt;"",#REF!,"")</f>
        <v>#REF!</v>
      </c>
      <c r="AA100" s="19" t="e">
        <f>IF(#REF!&lt;&gt;"",#REF!,"")</f>
        <v>#REF!</v>
      </c>
      <c r="AB100" s="20" t="e">
        <f>IF(#REF!&lt;&gt;"",#REF!,0)</f>
        <v>#REF!</v>
      </c>
      <c r="AC100" s="147" t="e">
        <f>LEN(Y100)+LEN(Z100)+LEN(AA100)+INT(VALUE(AB100))</f>
        <v>#REF!</v>
      </c>
    </row>
    <row r="101" spans="1:29" ht="12.75">
      <c r="A101" s="18"/>
      <c r="B101" s="31"/>
      <c r="C101" s="19"/>
      <c r="D101" s="19" t="s">
        <v>290</v>
      </c>
      <c r="E101" s="19">
        <v>1</v>
      </c>
      <c r="F101" s="19">
        <f>Bilanca!I110</f>
        <v>100</v>
      </c>
      <c r="G101" s="19">
        <f>IF(Bilanca!J110=0,"",Bilanca!J110)</f>
      </c>
      <c r="H101" s="150">
        <f t="shared" si="4"/>
        <v>0</v>
      </c>
      <c r="I101" s="19">
        <f t="shared" si="5"/>
        <v>0</v>
      </c>
      <c r="J101" s="59">
        <f>Bilanca!K110</f>
        <v>0</v>
      </c>
      <c r="K101" s="60">
        <f>Bilanca!L110</f>
        <v>0</v>
      </c>
      <c r="L101" s="59"/>
      <c r="M101" s="61"/>
      <c r="N101" s="61"/>
      <c r="O101" s="61"/>
      <c r="P101" s="61"/>
      <c r="Q101" s="61"/>
      <c r="R101" s="61"/>
      <c r="S101" s="61"/>
      <c r="T101" s="61"/>
      <c r="U101" s="61"/>
      <c r="V101" s="61"/>
      <c r="W101" s="61"/>
      <c r="X101" s="60"/>
      <c r="Y101" s="21" t="e">
        <f>IF(#REF!&lt;&gt;"",TEXT(#REF!,"00000000"),"")</f>
        <v>#REF!</v>
      </c>
      <c r="Z101" s="22" t="e">
        <f>IF(#REF!&lt;&gt;"",#REF!,"")</f>
        <v>#REF!</v>
      </c>
      <c r="AA101" s="22" t="e">
        <f>IF(#REF!&lt;&gt;"",#REF!,"")</f>
        <v>#REF!</v>
      </c>
      <c r="AB101" s="23" t="e">
        <f>IF(#REF!&lt;&gt;"",#REF!,0)</f>
        <v>#REF!</v>
      </c>
      <c r="AC101" s="148" t="e">
        <f>LEN(Y101)+LEN(Z101)+LEN(AA101)+INT(VALUE(AB101))</f>
        <v>#REF!</v>
      </c>
    </row>
    <row r="102" spans="1:29" ht="12.75">
      <c r="A102" s="18"/>
      <c r="B102" s="31"/>
      <c r="C102" s="19"/>
      <c r="D102" s="19" t="s">
        <v>290</v>
      </c>
      <c r="E102" s="19">
        <v>1</v>
      </c>
      <c r="F102" s="19">
        <f>Bilanca!I111</f>
        <v>101</v>
      </c>
      <c r="G102" s="19">
        <f>IF(Bilanca!J111=0,"",Bilanca!J111)</f>
      </c>
      <c r="H102" s="150">
        <f t="shared" si="4"/>
        <v>260767.86</v>
      </c>
      <c r="I102" s="19">
        <f t="shared" si="5"/>
        <v>0</v>
      </c>
      <c r="J102" s="59">
        <f>Bilanca!K111</f>
        <v>86034</v>
      </c>
      <c r="K102" s="60">
        <f>Bilanca!L111</f>
        <v>86076</v>
      </c>
      <c r="L102" s="59"/>
      <c r="M102" s="61"/>
      <c r="N102" s="61"/>
      <c r="O102" s="61"/>
      <c r="P102" s="61"/>
      <c r="Q102" s="61"/>
      <c r="R102" s="61"/>
      <c r="S102" s="61"/>
      <c r="T102" s="61"/>
      <c r="U102" s="61"/>
      <c r="V102" s="61"/>
      <c r="W102" s="61"/>
      <c r="X102" s="60"/>
      <c r="Y102" s="19"/>
      <c r="Z102" s="19"/>
      <c r="AA102" s="19"/>
      <c r="AB102" s="19"/>
      <c r="AC102" s="20"/>
    </row>
    <row r="103" spans="1:29" ht="12.75">
      <c r="A103" s="18"/>
      <c r="B103" s="31"/>
      <c r="C103" s="19"/>
      <c r="D103" s="19" t="s">
        <v>290</v>
      </c>
      <c r="E103" s="19">
        <v>1</v>
      </c>
      <c r="F103" s="19">
        <f>Bilanca!I112</f>
        <v>102</v>
      </c>
      <c r="G103" s="19">
        <f>IF(Bilanca!J112=0,"",Bilanca!J112)</f>
      </c>
      <c r="H103" s="150">
        <f t="shared" si="4"/>
        <v>266583.12</v>
      </c>
      <c r="I103" s="19">
        <f t="shared" si="5"/>
        <v>0</v>
      </c>
      <c r="J103" s="59">
        <f>Bilanca!K112</f>
        <v>94014</v>
      </c>
      <c r="K103" s="60">
        <f>Bilanca!L112</f>
        <v>83671</v>
      </c>
      <c r="L103" s="59"/>
      <c r="M103" s="61"/>
      <c r="N103" s="61"/>
      <c r="O103" s="61"/>
      <c r="P103" s="61"/>
      <c r="Q103" s="61"/>
      <c r="R103" s="61"/>
      <c r="S103" s="61"/>
      <c r="T103" s="61"/>
      <c r="U103" s="61"/>
      <c r="V103" s="61"/>
      <c r="W103" s="61"/>
      <c r="X103" s="60"/>
      <c r="Y103" s="19"/>
      <c r="Z103" s="19"/>
      <c r="AA103" s="19"/>
      <c r="AB103" s="19"/>
      <c r="AC103" s="20"/>
    </row>
    <row r="104" spans="1:29" ht="12.75">
      <c r="A104" s="18"/>
      <c r="B104" s="31"/>
      <c r="C104" s="19"/>
      <c r="D104" s="19" t="s">
        <v>290</v>
      </c>
      <c r="E104" s="19">
        <v>1</v>
      </c>
      <c r="F104" s="19">
        <f>Bilanca!I113</f>
        <v>103</v>
      </c>
      <c r="G104" s="19">
        <f>IF(Bilanca!J113=0,"",Bilanca!J113)</f>
      </c>
      <c r="H104" s="150">
        <f t="shared" si="4"/>
        <v>0</v>
      </c>
      <c r="I104" s="19">
        <f t="shared" si="5"/>
        <v>0</v>
      </c>
      <c r="J104" s="59">
        <f>Bilanca!K113</f>
        <v>0</v>
      </c>
      <c r="K104" s="60">
        <f>Bilanca!L113</f>
        <v>0</v>
      </c>
      <c r="L104" s="59"/>
      <c r="M104" s="61"/>
      <c r="N104" s="61"/>
      <c r="O104" s="61"/>
      <c r="P104" s="61"/>
      <c r="Q104" s="61"/>
      <c r="R104" s="61"/>
      <c r="S104" s="61"/>
      <c r="T104" s="61"/>
      <c r="U104" s="61"/>
      <c r="V104" s="61"/>
      <c r="W104" s="61"/>
      <c r="X104" s="60"/>
      <c r="Y104" s="19"/>
      <c r="Z104" s="19"/>
      <c r="AA104" s="19"/>
      <c r="AB104" s="19"/>
      <c r="AC104" s="20"/>
    </row>
    <row r="105" spans="1:29" ht="12.75">
      <c r="A105" s="18"/>
      <c r="B105" s="31"/>
      <c r="C105" s="19"/>
      <c r="D105" s="19" t="s">
        <v>290</v>
      </c>
      <c r="E105" s="19">
        <v>1</v>
      </c>
      <c r="F105" s="19">
        <f>Bilanca!I114</f>
        <v>104</v>
      </c>
      <c r="G105" s="19">
        <f>IF(Bilanca!J114=0,"",Bilanca!J114)</f>
      </c>
      <c r="H105" s="150">
        <f t="shared" si="4"/>
        <v>0</v>
      </c>
      <c r="I105" s="19">
        <f t="shared" si="5"/>
        <v>0</v>
      </c>
      <c r="J105" s="59">
        <f>Bilanca!K114</f>
        <v>0</v>
      </c>
      <c r="K105" s="60">
        <f>Bilanca!L114</f>
        <v>0</v>
      </c>
      <c r="L105" s="59"/>
      <c r="M105" s="61"/>
      <c r="N105" s="61"/>
      <c r="O105" s="61"/>
      <c r="P105" s="61"/>
      <c r="Q105" s="61"/>
      <c r="R105" s="61"/>
      <c r="S105" s="61"/>
      <c r="T105" s="61"/>
      <c r="U105" s="61"/>
      <c r="V105" s="61"/>
      <c r="W105" s="61"/>
      <c r="X105" s="60"/>
      <c r="Y105" s="19"/>
      <c r="Z105" s="19"/>
      <c r="AA105" s="19"/>
      <c r="AB105" s="19"/>
      <c r="AC105" s="20"/>
    </row>
    <row r="106" spans="1:29" ht="12.75">
      <c r="A106" s="18"/>
      <c r="B106" s="31"/>
      <c r="C106" s="19"/>
      <c r="D106" s="19" t="s">
        <v>290</v>
      </c>
      <c r="E106" s="19">
        <v>1</v>
      </c>
      <c r="F106" s="19">
        <f>Bilanca!I115</f>
        <v>105</v>
      </c>
      <c r="G106" s="19">
        <f>IF(Bilanca!J115=0,"",Bilanca!J115)</f>
      </c>
      <c r="H106" s="150">
        <f t="shared" si="4"/>
        <v>79518.6</v>
      </c>
      <c r="I106" s="19">
        <f t="shared" si="5"/>
        <v>0</v>
      </c>
      <c r="J106" s="59">
        <f>Bilanca!K115</f>
        <v>22928</v>
      </c>
      <c r="K106" s="60">
        <f>Bilanca!L115</f>
        <v>26402</v>
      </c>
      <c r="L106" s="59"/>
      <c r="M106" s="61"/>
      <c r="N106" s="61"/>
      <c r="O106" s="61"/>
      <c r="P106" s="61"/>
      <c r="Q106" s="61"/>
      <c r="R106" s="61"/>
      <c r="S106" s="61"/>
      <c r="T106" s="61"/>
      <c r="U106" s="61"/>
      <c r="V106" s="61"/>
      <c r="W106" s="61"/>
      <c r="X106" s="60"/>
      <c r="Y106" s="19"/>
      <c r="Z106" s="19"/>
      <c r="AA106" s="19"/>
      <c r="AB106" s="19"/>
      <c r="AC106" s="20"/>
    </row>
    <row r="107" spans="1:29" ht="12.75">
      <c r="A107" s="18"/>
      <c r="B107" s="31"/>
      <c r="C107" s="19"/>
      <c r="D107" s="19" t="s">
        <v>290</v>
      </c>
      <c r="E107" s="19">
        <v>1</v>
      </c>
      <c r="F107" s="19">
        <f>Bilanca!I116</f>
        <v>106</v>
      </c>
      <c r="G107" s="19">
        <f>IF(Bilanca!J116=0,"",Bilanca!J116)</f>
      </c>
      <c r="H107" s="150">
        <f t="shared" si="4"/>
        <v>13736.54</v>
      </c>
      <c r="I107" s="19">
        <f t="shared" si="5"/>
        <v>0</v>
      </c>
      <c r="J107" s="59">
        <f>Bilanca!K116</f>
        <v>12959</v>
      </c>
      <c r="K107" s="60">
        <f>Bilanca!L116</f>
        <v>0</v>
      </c>
      <c r="L107" s="59"/>
      <c r="M107" s="61"/>
      <c r="N107" s="61"/>
      <c r="O107" s="61"/>
      <c r="P107" s="61"/>
      <c r="Q107" s="61"/>
      <c r="R107" s="61"/>
      <c r="S107" s="61"/>
      <c r="T107" s="61"/>
      <c r="U107" s="61"/>
      <c r="V107" s="61"/>
      <c r="W107" s="61"/>
      <c r="X107" s="60"/>
      <c r="Y107" s="19"/>
      <c r="Z107" s="19"/>
      <c r="AA107" s="19"/>
      <c r="AB107" s="19"/>
      <c r="AC107" s="20"/>
    </row>
    <row r="108" spans="1:29" ht="12.75">
      <c r="A108" s="18"/>
      <c r="B108" s="31"/>
      <c r="C108" s="19"/>
      <c r="D108" s="19" t="s">
        <v>290</v>
      </c>
      <c r="E108" s="19">
        <v>1</v>
      </c>
      <c r="F108" s="19">
        <f>Bilanca!I117</f>
        <v>107</v>
      </c>
      <c r="G108" s="19">
        <f>IF(Bilanca!J117=0,"",Bilanca!J117)</f>
      </c>
      <c r="H108" s="150">
        <f t="shared" si="4"/>
        <v>400441.07999999996</v>
      </c>
      <c r="I108" s="19">
        <f t="shared" si="5"/>
        <v>0</v>
      </c>
      <c r="J108" s="59">
        <f>Bilanca!K117</f>
        <v>143928</v>
      </c>
      <c r="K108" s="60">
        <f>Bilanca!L117</f>
        <v>115158</v>
      </c>
      <c r="L108" s="59"/>
      <c r="M108" s="61"/>
      <c r="N108" s="61"/>
      <c r="O108" s="61"/>
      <c r="P108" s="61"/>
      <c r="Q108" s="61"/>
      <c r="R108" s="61"/>
      <c r="S108" s="61"/>
      <c r="T108" s="61"/>
      <c r="U108" s="61"/>
      <c r="V108" s="61"/>
      <c r="W108" s="61"/>
      <c r="X108" s="60"/>
      <c r="Y108" s="19"/>
      <c r="Z108" s="19"/>
      <c r="AA108" s="19"/>
      <c r="AB108" s="19"/>
      <c r="AC108" s="20"/>
    </row>
    <row r="109" spans="1:29" ht="12.75">
      <c r="A109" s="18"/>
      <c r="B109" s="31"/>
      <c r="C109" s="19"/>
      <c r="D109" s="19" t="s">
        <v>290</v>
      </c>
      <c r="E109" s="19">
        <v>1</v>
      </c>
      <c r="F109" s="19">
        <f>Bilanca!I118</f>
        <v>108</v>
      </c>
      <c r="G109" s="19">
        <f>IF(Bilanca!J118=0,"",Bilanca!J118)</f>
      </c>
      <c r="H109" s="150">
        <f t="shared" si="4"/>
        <v>0</v>
      </c>
      <c r="I109" s="19">
        <f t="shared" si="5"/>
        <v>0</v>
      </c>
      <c r="J109" s="59">
        <f>Bilanca!K118</f>
        <v>0</v>
      </c>
      <c r="K109" s="60">
        <f>Bilanca!L118</f>
        <v>0</v>
      </c>
      <c r="L109" s="59"/>
      <c r="M109" s="61"/>
      <c r="N109" s="61"/>
      <c r="O109" s="61"/>
      <c r="P109" s="61"/>
      <c r="Q109" s="61"/>
      <c r="R109" s="61"/>
      <c r="S109" s="61"/>
      <c r="T109" s="61"/>
      <c r="U109" s="61"/>
      <c r="V109" s="61"/>
      <c r="W109" s="61"/>
      <c r="X109" s="60"/>
      <c r="Y109" s="19"/>
      <c r="Z109" s="19"/>
      <c r="AA109" s="19"/>
      <c r="AB109" s="19"/>
      <c r="AC109" s="20"/>
    </row>
    <row r="110" spans="1:29" ht="12.75">
      <c r="A110" s="18"/>
      <c r="B110" s="31"/>
      <c r="C110" s="19"/>
      <c r="D110" s="19" t="s">
        <v>290</v>
      </c>
      <c r="E110" s="19">
        <v>1</v>
      </c>
      <c r="F110" s="19">
        <f>Bilanca!I121</f>
        <v>109</v>
      </c>
      <c r="G110" s="19">
        <f>IF(Bilanca!J121=0,"",Bilanca!J121)</f>
      </c>
      <c r="H110" s="150">
        <f t="shared" si="4"/>
        <v>0</v>
      </c>
      <c r="I110" s="19">
        <f t="shared" si="5"/>
        <v>0</v>
      </c>
      <c r="J110" s="59">
        <f>Bilanca!K121</f>
        <v>0</v>
      </c>
      <c r="K110" s="60">
        <f>Bilanca!L121</f>
        <v>0</v>
      </c>
      <c r="L110" s="59"/>
      <c r="M110" s="61"/>
      <c r="N110" s="61"/>
      <c r="O110" s="61"/>
      <c r="P110" s="61"/>
      <c r="Q110" s="61"/>
      <c r="R110" s="61"/>
      <c r="S110" s="61"/>
      <c r="T110" s="61"/>
      <c r="U110" s="61"/>
      <c r="V110" s="61"/>
      <c r="W110" s="61"/>
      <c r="X110" s="60"/>
      <c r="Y110" s="19"/>
      <c r="Z110" s="19"/>
      <c r="AA110" s="19"/>
      <c r="AB110" s="19"/>
      <c r="AC110" s="20"/>
    </row>
    <row r="111" spans="1:29" ht="12.75">
      <c r="A111" s="18"/>
      <c r="B111" s="31"/>
      <c r="C111" s="19"/>
      <c r="D111" s="19" t="s">
        <v>290</v>
      </c>
      <c r="E111" s="19">
        <v>1</v>
      </c>
      <c r="F111" s="19">
        <f>Bilanca!I122</f>
        <v>110</v>
      </c>
      <c r="G111" s="19">
        <f>IF(Bilanca!J122=0,"",Bilanca!J122)</f>
      </c>
      <c r="H111" s="150">
        <f t="shared" si="4"/>
        <v>0</v>
      </c>
      <c r="I111" s="19">
        <f t="shared" si="5"/>
        <v>0</v>
      </c>
      <c r="J111" s="59">
        <f>Bilanca!K122</f>
        <v>0</v>
      </c>
      <c r="K111" s="60">
        <f>Bilanca!L122</f>
        <v>0</v>
      </c>
      <c r="L111" s="59"/>
      <c r="M111" s="61"/>
      <c r="N111" s="61"/>
      <c r="O111" s="61"/>
      <c r="P111" s="61"/>
      <c r="Q111" s="61"/>
      <c r="R111" s="61"/>
      <c r="S111" s="61"/>
      <c r="T111" s="61"/>
      <c r="U111" s="61"/>
      <c r="V111" s="61"/>
      <c r="W111" s="61"/>
      <c r="X111" s="60"/>
      <c r="Y111" s="19"/>
      <c r="Z111" s="19"/>
      <c r="AA111" s="19"/>
      <c r="AB111" s="19"/>
      <c r="AC111" s="20"/>
    </row>
    <row r="112" spans="1:29" ht="12.75">
      <c r="A112" s="18"/>
      <c r="B112" s="31"/>
      <c r="C112" s="19"/>
      <c r="D112" s="19" t="s">
        <v>303</v>
      </c>
      <c r="E112" s="19">
        <v>2</v>
      </c>
      <c r="F112" s="19">
        <f>RDG!I9</f>
        <v>111</v>
      </c>
      <c r="G112" s="19">
        <f>IF(RDG!J9=0,"",RDG!J9)</f>
      </c>
      <c r="H112" s="150">
        <f t="shared" si="4"/>
        <v>7629647.16</v>
      </c>
      <c r="I112" s="19">
        <f t="shared" si="5"/>
        <v>0</v>
      </c>
      <c r="J112" s="59">
        <f>RDG!K9</f>
        <v>2669106</v>
      </c>
      <c r="K112" s="60">
        <f>RDG!L9</f>
        <v>2102225</v>
      </c>
      <c r="L112" s="59"/>
      <c r="M112" s="61"/>
      <c r="N112" s="61"/>
      <c r="O112" s="61"/>
      <c r="P112" s="61"/>
      <c r="Q112" s="61"/>
      <c r="R112" s="61"/>
      <c r="S112" s="61"/>
      <c r="T112" s="61"/>
      <c r="U112" s="61"/>
      <c r="V112" s="61"/>
      <c r="W112" s="61"/>
      <c r="X112" s="60"/>
      <c r="Y112" s="19"/>
      <c r="Z112" s="19"/>
      <c r="AA112" s="19"/>
      <c r="AB112" s="19"/>
      <c r="AC112" s="20"/>
    </row>
    <row r="113" spans="1:29" ht="12.75">
      <c r="A113" s="18"/>
      <c r="B113" s="31"/>
      <c r="C113" s="19"/>
      <c r="D113" s="19" t="s">
        <v>303</v>
      </c>
      <c r="E113" s="19">
        <v>2</v>
      </c>
      <c r="F113" s="19">
        <f>RDG!I10</f>
        <v>112</v>
      </c>
      <c r="G113" s="19">
        <f>IF(RDG!J10=0,"",RDG!J10)</f>
      </c>
      <c r="H113" s="150">
        <f t="shared" si="4"/>
        <v>7384679.68</v>
      </c>
      <c r="I113" s="19">
        <f t="shared" si="5"/>
        <v>0</v>
      </c>
      <c r="J113" s="59">
        <f>RDG!K10</f>
        <v>2552840</v>
      </c>
      <c r="K113" s="60">
        <f>RDG!L10</f>
        <v>2020312</v>
      </c>
      <c r="L113" s="59"/>
      <c r="M113" s="61"/>
      <c r="N113" s="61"/>
      <c r="O113" s="61"/>
      <c r="P113" s="61"/>
      <c r="Q113" s="61"/>
      <c r="R113" s="61"/>
      <c r="S113" s="61"/>
      <c r="T113" s="61"/>
      <c r="U113" s="61"/>
      <c r="V113" s="61"/>
      <c r="W113" s="61"/>
      <c r="X113" s="60"/>
      <c r="Y113" s="19"/>
      <c r="Z113" s="19"/>
      <c r="AA113" s="19"/>
      <c r="AB113" s="19"/>
      <c r="AC113" s="20"/>
    </row>
    <row r="114" spans="1:29" ht="12.75">
      <c r="A114" s="18"/>
      <c r="B114" s="31"/>
      <c r="C114" s="19"/>
      <c r="D114" s="19" t="s">
        <v>303</v>
      </c>
      <c r="E114" s="19">
        <v>2</v>
      </c>
      <c r="F114" s="19">
        <f>RDG!I11</f>
        <v>113</v>
      </c>
      <c r="G114" s="19">
        <f>IF(RDG!J11=0,"",RDG!J11)</f>
      </c>
      <c r="H114" s="150">
        <f t="shared" si="4"/>
        <v>316503.96</v>
      </c>
      <c r="I114" s="19">
        <f t="shared" si="5"/>
        <v>0</v>
      </c>
      <c r="J114" s="59">
        <f>RDG!K11</f>
        <v>116266</v>
      </c>
      <c r="K114" s="60">
        <f>RDG!L11</f>
        <v>81913</v>
      </c>
      <c r="L114" s="59"/>
      <c r="M114" s="61"/>
      <c r="N114" s="61"/>
      <c r="O114" s="61"/>
      <c r="P114" s="61"/>
      <c r="Q114" s="61"/>
      <c r="R114" s="61"/>
      <c r="S114" s="61"/>
      <c r="T114" s="61"/>
      <c r="U114" s="61"/>
      <c r="V114" s="61"/>
      <c r="W114" s="61"/>
      <c r="X114" s="60"/>
      <c r="Y114" s="19"/>
      <c r="Z114" s="19"/>
      <c r="AA114" s="19"/>
      <c r="AB114" s="19"/>
      <c r="AC114" s="20"/>
    </row>
    <row r="115" spans="1:29" ht="12.75">
      <c r="A115" s="18"/>
      <c r="B115" s="31"/>
      <c r="C115" s="19"/>
      <c r="D115" s="19" t="s">
        <v>303</v>
      </c>
      <c r="E115" s="19">
        <v>2</v>
      </c>
      <c r="F115" s="19">
        <f>RDG!I12</f>
        <v>114</v>
      </c>
      <c r="G115" s="19">
        <f>IF(RDG!J12=0,"",RDG!J12)</f>
      </c>
      <c r="H115" s="150">
        <f t="shared" si="4"/>
        <v>8340263.94</v>
      </c>
      <c r="I115" s="19">
        <f t="shared" si="5"/>
        <v>0</v>
      </c>
      <c r="J115" s="59">
        <f>RDG!K12</f>
        <v>2997563</v>
      </c>
      <c r="K115" s="60">
        <f>RDG!L12</f>
        <v>2159229</v>
      </c>
      <c r="L115" s="59"/>
      <c r="M115" s="61"/>
      <c r="N115" s="61"/>
      <c r="O115" s="61"/>
      <c r="P115" s="61"/>
      <c r="Q115" s="61"/>
      <c r="R115" s="61"/>
      <c r="S115" s="61"/>
      <c r="T115" s="61"/>
      <c r="U115" s="61"/>
      <c r="V115" s="61"/>
      <c r="W115" s="61"/>
      <c r="X115" s="60"/>
      <c r="Y115" s="19"/>
      <c r="Z115" s="19"/>
      <c r="AA115" s="19"/>
      <c r="AB115" s="19"/>
      <c r="AC115" s="20"/>
    </row>
    <row r="116" spans="1:29" ht="12.75">
      <c r="A116" s="18"/>
      <c r="B116" s="31"/>
      <c r="C116" s="19"/>
      <c r="D116" s="19" t="s">
        <v>303</v>
      </c>
      <c r="E116" s="19">
        <v>2</v>
      </c>
      <c r="F116" s="19">
        <f>RDG!I13</f>
        <v>115</v>
      </c>
      <c r="G116" s="19">
        <f>IF(RDG!J13=0,"",RDG!J13)</f>
      </c>
      <c r="H116" s="150">
        <f t="shared" si="4"/>
        <v>0</v>
      </c>
      <c r="I116" s="19">
        <f t="shared" si="5"/>
        <v>0</v>
      </c>
      <c r="J116" s="59">
        <f>RDG!K13</f>
        <v>0</v>
      </c>
      <c r="K116" s="60">
        <f>RDG!L13</f>
        <v>0</v>
      </c>
      <c r="L116" s="59"/>
      <c r="M116" s="61"/>
      <c r="N116" s="61"/>
      <c r="O116" s="61"/>
      <c r="P116" s="61"/>
      <c r="Q116" s="61"/>
      <c r="R116" s="61"/>
      <c r="S116" s="61"/>
      <c r="T116" s="61"/>
      <c r="U116" s="61"/>
      <c r="V116" s="61"/>
      <c r="W116" s="61"/>
      <c r="X116" s="60"/>
      <c r="Y116" s="19"/>
      <c r="Z116" s="19"/>
      <c r="AA116" s="19"/>
      <c r="AB116" s="19"/>
      <c r="AC116" s="20"/>
    </row>
    <row r="117" spans="1:29" ht="12.75">
      <c r="A117" s="18"/>
      <c r="B117" s="31"/>
      <c r="C117" s="19"/>
      <c r="D117" s="19" t="s">
        <v>303</v>
      </c>
      <c r="E117" s="19">
        <v>2</v>
      </c>
      <c r="F117" s="19">
        <f>RDG!I14</f>
        <v>116</v>
      </c>
      <c r="G117" s="19">
        <f>IF(RDG!J14=0,"",RDG!J14)</f>
      </c>
      <c r="H117" s="150">
        <f t="shared" si="4"/>
        <v>5357979.68</v>
      </c>
      <c r="I117" s="19">
        <f t="shared" si="5"/>
        <v>0</v>
      </c>
      <c r="J117" s="59">
        <f>RDG!K14</f>
        <v>1896862</v>
      </c>
      <c r="K117" s="60">
        <f>RDG!L14</f>
        <v>1361043</v>
      </c>
      <c r="L117" s="59"/>
      <c r="M117" s="61"/>
      <c r="N117" s="61"/>
      <c r="O117" s="61"/>
      <c r="P117" s="61"/>
      <c r="Q117" s="61"/>
      <c r="R117" s="61"/>
      <c r="S117" s="61"/>
      <c r="T117" s="61"/>
      <c r="U117" s="61"/>
      <c r="V117" s="61"/>
      <c r="W117" s="61"/>
      <c r="X117" s="60"/>
      <c r="Y117" s="19"/>
      <c r="Z117" s="19"/>
      <c r="AA117" s="19"/>
      <c r="AB117" s="19"/>
      <c r="AC117" s="20"/>
    </row>
    <row r="118" spans="1:29" ht="12.75">
      <c r="A118" s="18"/>
      <c r="B118" s="31"/>
      <c r="C118" s="19"/>
      <c r="D118" s="19" t="s">
        <v>303</v>
      </c>
      <c r="E118" s="19">
        <v>2</v>
      </c>
      <c r="F118" s="19">
        <f>RDG!I15</f>
        <v>117</v>
      </c>
      <c r="G118" s="19">
        <f>IF(RDG!J15=0,"",RDG!J15)</f>
      </c>
      <c r="H118" s="150">
        <f t="shared" si="4"/>
        <v>2409808.05</v>
      </c>
      <c r="I118" s="19">
        <f t="shared" si="5"/>
        <v>0</v>
      </c>
      <c r="J118" s="59">
        <f>RDG!K15</f>
        <v>707169</v>
      </c>
      <c r="K118" s="60">
        <f>RDG!L15</f>
        <v>676248</v>
      </c>
      <c r="L118" s="59"/>
      <c r="M118" s="61"/>
      <c r="N118" s="61"/>
      <c r="O118" s="61"/>
      <c r="P118" s="61"/>
      <c r="Q118" s="61"/>
      <c r="R118" s="61"/>
      <c r="S118" s="61"/>
      <c r="T118" s="61"/>
      <c r="U118" s="61"/>
      <c r="V118" s="61"/>
      <c r="W118" s="61"/>
      <c r="X118" s="60"/>
      <c r="Y118" s="19"/>
      <c r="Z118" s="19"/>
      <c r="AA118" s="19"/>
      <c r="AB118" s="19"/>
      <c r="AC118" s="20"/>
    </row>
    <row r="119" spans="1:29" ht="12.75">
      <c r="A119" s="18"/>
      <c r="B119" s="31"/>
      <c r="C119" s="19"/>
      <c r="D119" s="19" t="s">
        <v>303</v>
      </c>
      <c r="E119" s="19">
        <v>2</v>
      </c>
      <c r="F119" s="19">
        <f>RDG!I16</f>
        <v>118</v>
      </c>
      <c r="G119" s="19">
        <f>IF(RDG!J16=0,"",RDG!J16)</f>
      </c>
      <c r="H119" s="150">
        <f t="shared" si="4"/>
        <v>0</v>
      </c>
      <c r="I119" s="19">
        <f t="shared" si="5"/>
        <v>0</v>
      </c>
      <c r="J119" s="59">
        <f>RDG!K16</f>
        <v>0</v>
      </c>
      <c r="K119" s="60">
        <f>RDG!L16</f>
        <v>0</v>
      </c>
      <c r="L119" s="59"/>
      <c r="M119" s="61"/>
      <c r="N119" s="61"/>
      <c r="O119" s="61"/>
      <c r="P119" s="61"/>
      <c r="Q119" s="61"/>
      <c r="R119" s="61"/>
      <c r="S119" s="61"/>
      <c r="T119" s="61"/>
      <c r="U119" s="61"/>
      <c r="V119" s="61"/>
      <c r="W119" s="61"/>
      <c r="X119" s="60"/>
      <c r="Y119" s="19"/>
      <c r="Z119" s="19"/>
      <c r="AA119" s="19"/>
      <c r="AB119" s="19"/>
      <c r="AC119" s="20"/>
    </row>
    <row r="120" spans="1:29" ht="12.75">
      <c r="A120" s="18"/>
      <c r="B120" s="31"/>
      <c r="C120" s="19"/>
      <c r="D120" s="19" t="s">
        <v>303</v>
      </c>
      <c r="E120" s="19">
        <v>2</v>
      </c>
      <c r="F120" s="19">
        <f>RDG!I17</f>
        <v>119</v>
      </c>
      <c r="G120" s="19">
        <f>IF(RDG!J17=0,"",RDG!J17)</f>
      </c>
      <c r="H120" s="150">
        <f t="shared" si="4"/>
        <v>3045546.7699999996</v>
      </c>
      <c r="I120" s="19">
        <f t="shared" si="5"/>
        <v>0</v>
      </c>
      <c r="J120" s="59">
        <f>RDG!K17</f>
        <v>1189693</v>
      </c>
      <c r="K120" s="60">
        <f>RDG!L17</f>
        <v>684795</v>
      </c>
      <c r="L120" s="59"/>
      <c r="M120" s="61"/>
      <c r="N120" s="61"/>
      <c r="O120" s="61"/>
      <c r="P120" s="61"/>
      <c r="Q120" s="61"/>
      <c r="R120" s="61"/>
      <c r="S120" s="61"/>
      <c r="T120" s="61"/>
      <c r="U120" s="61"/>
      <c r="V120" s="61"/>
      <c r="W120" s="61"/>
      <c r="X120" s="60"/>
      <c r="Y120" s="19"/>
      <c r="Z120" s="19"/>
      <c r="AA120" s="19"/>
      <c r="AB120" s="19"/>
      <c r="AC120" s="20"/>
    </row>
    <row r="121" spans="1:29" ht="12.75">
      <c r="A121" s="18"/>
      <c r="B121" s="31"/>
      <c r="C121" s="19"/>
      <c r="D121" s="19" t="s">
        <v>303</v>
      </c>
      <c r="E121" s="19">
        <v>2</v>
      </c>
      <c r="F121" s="19">
        <f>RDG!I18</f>
        <v>120</v>
      </c>
      <c r="G121" s="19">
        <f>IF(RDG!J18=0,"",RDG!J18)</f>
      </c>
      <c r="H121" s="150">
        <f t="shared" si="4"/>
        <v>2715296.4</v>
      </c>
      <c r="I121" s="19">
        <f t="shared" si="5"/>
        <v>0</v>
      </c>
      <c r="J121" s="59">
        <f>RDG!K18</f>
        <v>762241</v>
      </c>
      <c r="K121" s="60">
        <f>RDG!L18</f>
        <v>750253</v>
      </c>
      <c r="L121" s="59"/>
      <c r="M121" s="61"/>
      <c r="N121" s="61"/>
      <c r="O121" s="61"/>
      <c r="P121" s="61"/>
      <c r="Q121" s="61"/>
      <c r="R121" s="61"/>
      <c r="S121" s="61"/>
      <c r="T121" s="61"/>
      <c r="U121" s="61"/>
      <c r="V121" s="61"/>
      <c r="W121" s="61"/>
      <c r="X121" s="60"/>
      <c r="Y121" s="19"/>
      <c r="Z121" s="19"/>
      <c r="AA121" s="19"/>
      <c r="AB121" s="19"/>
      <c r="AC121" s="20"/>
    </row>
    <row r="122" spans="1:29" ht="12.75">
      <c r="A122" s="18"/>
      <c r="B122" s="31"/>
      <c r="C122" s="19"/>
      <c r="D122" s="19" t="s">
        <v>303</v>
      </c>
      <c r="E122" s="19">
        <v>2</v>
      </c>
      <c r="F122" s="19">
        <f>RDG!I19</f>
        <v>121</v>
      </c>
      <c r="G122" s="19">
        <f>IF(RDG!J19=0,"",RDG!J19)</f>
      </c>
      <c r="H122" s="150">
        <f t="shared" si="4"/>
        <v>1769338.23</v>
      </c>
      <c r="I122" s="19">
        <f t="shared" si="5"/>
        <v>0</v>
      </c>
      <c r="J122" s="59">
        <f>RDG!K19</f>
        <v>488825</v>
      </c>
      <c r="K122" s="60">
        <f>RDG!L19</f>
        <v>486719</v>
      </c>
      <c r="L122" s="59"/>
      <c r="M122" s="61"/>
      <c r="N122" s="61"/>
      <c r="O122" s="61"/>
      <c r="P122" s="61"/>
      <c r="Q122" s="61"/>
      <c r="R122" s="61"/>
      <c r="S122" s="61"/>
      <c r="T122" s="61"/>
      <c r="U122" s="61"/>
      <c r="V122" s="61"/>
      <c r="W122" s="61"/>
      <c r="X122" s="60"/>
      <c r="Y122" s="19"/>
      <c r="Z122" s="19"/>
      <c r="AA122" s="19"/>
      <c r="AB122" s="19"/>
      <c r="AC122" s="20"/>
    </row>
    <row r="123" spans="1:29" ht="12.75">
      <c r="A123" s="18"/>
      <c r="B123" s="31"/>
      <c r="C123" s="19"/>
      <c r="D123" s="19" t="s">
        <v>303</v>
      </c>
      <c r="E123" s="19">
        <v>2</v>
      </c>
      <c r="F123" s="19">
        <f>RDG!I20</f>
        <v>122</v>
      </c>
      <c r="G123" s="19">
        <f>IF(RDG!J20=0,"",RDG!J20)</f>
      </c>
      <c r="H123" s="150">
        <f t="shared" si="4"/>
        <v>574890.8400000001</v>
      </c>
      <c r="I123" s="19">
        <f t="shared" si="5"/>
        <v>0</v>
      </c>
      <c r="J123" s="59">
        <f>RDG!K20</f>
        <v>164364</v>
      </c>
      <c r="K123" s="60">
        <f>RDG!L20</f>
        <v>153429</v>
      </c>
      <c r="L123" s="59"/>
      <c r="M123" s="61"/>
      <c r="N123" s="61"/>
      <c r="O123" s="61"/>
      <c r="P123" s="61"/>
      <c r="Q123" s="61"/>
      <c r="R123" s="61"/>
      <c r="S123" s="61"/>
      <c r="T123" s="61"/>
      <c r="U123" s="61"/>
      <c r="V123" s="61"/>
      <c r="W123" s="61"/>
      <c r="X123" s="60"/>
      <c r="Y123" s="19"/>
      <c r="Z123" s="19"/>
      <c r="AA123" s="19"/>
      <c r="AB123" s="19"/>
      <c r="AC123" s="20"/>
    </row>
    <row r="124" spans="1:29" ht="12.75">
      <c r="A124" s="18"/>
      <c r="B124" s="31"/>
      <c r="C124" s="19"/>
      <c r="D124" s="19" t="s">
        <v>303</v>
      </c>
      <c r="E124" s="19">
        <v>2</v>
      </c>
      <c r="F124" s="19">
        <f>RDG!I21</f>
        <v>123</v>
      </c>
      <c r="G124" s="19">
        <f>IF(RDG!J21=0,"",RDG!J21)</f>
      </c>
      <c r="H124" s="150">
        <f t="shared" si="4"/>
        <v>404992.26</v>
      </c>
      <c r="I124" s="19">
        <f t="shared" si="5"/>
        <v>0</v>
      </c>
      <c r="J124" s="59">
        <f>RDG!K21</f>
        <v>109052</v>
      </c>
      <c r="K124" s="60">
        <f>RDG!L21</f>
        <v>110105</v>
      </c>
      <c r="L124" s="59"/>
      <c r="M124" s="61"/>
      <c r="N124" s="61"/>
      <c r="O124" s="61"/>
      <c r="P124" s="61"/>
      <c r="Q124" s="61"/>
      <c r="R124" s="61"/>
      <c r="S124" s="61"/>
      <c r="T124" s="61"/>
      <c r="U124" s="61"/>
      <c r="V124" s="61"/>
      <c r="W124" s="61"/>
      <c r="X124" s="60"/>
      <c r="Y124" s="19"/>
      <c r="Z124" s="19"/>
      <c r="AA124" s="19"/>
      <c r="AB124" s="19"/>
      <c r="AC124" s="20"/>
    </row>
    <row r="125" spans="1:29" ht="12.75">
      <c r="A125" s="18"/>
      <c r="B125" s="31"/>
      <c r="C125" s="19"/>
      <c r="D125" s="19" t="s">
        <v>303</v>
      </c>
      <c r="E125" s="19">
        <v>2</v>
      </c>
      <c r="F125" s="19">
        <f>RDG!I22</f>
        <v>124</v>
      </c>
      <c r="G125" s="19">
        <f>IF(RDG!J22=0,"",RDG!J22)</f>
      </c>
      <c r="H125" s="150">
        <f t="shared" si="4"/>
        <v>13611.48</v>
      </c>
      <c r="I125" s="19">
        <f t="shared" si="5"/>
        <v>0</v>
      </c>
      <c r="J125" s="59">
        <f>RDG!K22</f>
        <v>2781</v>
      </c>
      <c r="K125" s="60">
        <f>RDG!L22</f>
        <v>4098</v>
      </c>
      <c r="L125" s="59"/>
      <c r="M125" s="61"/>
      <c r="N125" s="61"/>
      <c r="O125" s="61"/>
      <c r="P125" s="61"/>
      <c r="Q125" s="61"/>
      <c r="R125" s="61"/>
      <c r="S125" s="61"/>
      <c r="T125" s="61"/>
      <c r="U125" s="61"/>
      <c r="V125" s="61"/>
      <c r="W125" s="61"/>
      <c r="X125" s="60"/>
      <c r="Y125" s="19"/>
      <c r="Z125" s="19"/>
      <c r="AA125" s="19"/>
      <c r="AB125" s="19"/>
      <c r="AC125" s="20"/>
    </row>
    <row r="126" spans="1:29" ht="12.75">
      <c r="A126" s="18"/>
      <c r="B126" s="31"/>
      <c r="C126" s="19"/>
      <c r="D126" s="19" t="s">
        <v>303</v>
      </c>
      <c r="E126" s="19">
        <v>2</v>
      </c>
      <c r="F126" s="19">
        <f>RDG!I23</f>
        <v>125</v>
      </c>
      <c r="G126" s="19">
        <f>IF(RDG!J23=0,"",RDG!J23)</f>
      </c>
      <c r="H126" s="150">
        <f t="shared" si="4"/>
        <v>529186.25</v>
      </c>
      <c r="I126" s="19">
        <f t="shared" si="5"/>
        <v>0</v>
      </c>
      <c r="J126" s="59">
        <f>RDG!K23</f>
        <v>335679</v>
      </c>
      <c r="K126" s="60">
        <f>RDG!L23</f>
        <v>43835</v>
      </c>
      <c r="L126" s="59"/>
      <c r="M126" s="61"/>
      <c r="N126" s="61"/>
      <c r="O126" s="61"/>
      <c r="P126" s="61"/>
      <c r="Q126" s="61"/>
      <c r="R126" s="61"/>
      <c r="S126" s="61"/>
      <c r="T126" s="61"/>
      <c r="U126" s="61"/>
      <c r="V126" s="61"/>
      <c r="W126" s="61"/>
      <c r="X126" s="60"/>
      <c r="Y126" s="19"/>
      <c r="Z126" s="19"/>
      <c r="AA126" s="19"/>
      <c r="AB126" s="19"/>
      <c r="AC126" s="20"/>
    </row>
    <row r="127" spans="1:29" ht="12.75">
      <c r="A127" s="18"/>
      <c r="B127" s="31"/>
      <c r="C127" s="19"/>
      <c r="D127" s="19" t="s">
        <v>303</v>
      </c>
      <c r="E127" s="19">
        <v>2</v>
      </c>
      <c r="F127" s="19">
        <f>RDG!I24</f>
        <v>126</v>
      </c>
      <c r="G127" s="19">
        <f>IF(RDG!J24=0,"",RDG!J24)</f>
      </c>
      <c r="H127" s="150">
        <f t="shared" si="4"/>
        <v>0</v>
      </c>
      <c r="I127" s="19">
        <f t="shared" si="5"/>
        <v>0</v>
      </c>
      <c r="J127" s="59">
        <f>RDG!K24</f>
        <v>0</v>
      </c>
      <c r="K127" s="60">
        <f>RDG!L24</f>
        <v>0</v>
      </c>
      <c r="L127" s="59"/>
      <c r="M127" s="61"/>
      <c r="N127" s="61"/>
      <c r="O127" s="61"/>
      <c r="P127" s="61"/>
      <c r="Q127" s="61"/>
      <c r="R127" s="61"/>
      <c r="S127" s="61"/>
      <c r="T127" s="61"/>
      <c r="U127" s="61"/>
      <c r="V127" s="61"/>
      <c r="W127" s="61"/>
      <c r="X127" s="60"/>
      <c r="Y127" s="19"/>
      <c r="Z127" s="19"/>
      <c r="AA127" s="19"/>
      <c r="AB127" s="19"/>
      <c r="AC127" s="20"/>
    </row>
    <row r="128" spans="1:29" ht="12.75">
      <c r="A128" s="18"/>
      <c r="B128" s="31"/>
      <c r="C128" s="19"/>
      <c r="D128" s="19" t="s">
        <v>303</v>
      </c>
      <c r="E128" s="19">
        <v>2</v>
      </c>
      <c r="F128" s="19">
        <f>RDG!I25</f>
        <v>127</v>
      </c>
      <c r="G128" s="19">
        <f>IF(RDG!J25=0,"",RDG!J25)</f>
      </c>
      <c r="H128" s="150">
        <f t="shared" si="4"/>
        <v>0</v>
      </c>
      <c r="I128" s="19">
        <f t="shared" si="5"/>
        <v>0</v>
      </c>
      <c r="J128" s="59">
        <f>RDG!K25</f>
        <v>0</v>
      </c>
      <c r="K128" s="60">
        <f>RDG!L25</f>
        <v>0</v>
      </c>
      <c r="L128" s="59"/>
      <c r="M128" s="61"/>
      <c r="N128" s="61"/>
      <c r="O128" s="61"/>
      <c r="P128" s="61"/>
      <c r="Q128" s="61"/>
      <c r="R128" s="61"/>
      <c r="S128" s="61"/>
      <c r="T128" s="61"/>
      <c r="U128" s="61"/>
      <c r="V128" s="61"/>
      <c r="W128" s="61"/>
      <c r="X128" s="60"/>
      <c r="Y128" s="19"/>
      <c r="Z128" s="19"/>
      <c r="AA128" s="19"/>
      <c r="AB128" s="19"/>
      <c r="AC128" s="20"/>
    </row>
    <row r="129" spans="1:29" ht="12.75">
      <c r="A129" s="18"/>
      <c r="B129" s="31"/>
      <c r="C129" s="19"/>
      <c r="D129" s="19" t="s">
        <v>303</v>
      </c>
      <c r="E129" s="19">
        <v>2</v>
      </c>
      <c r="F129" s="19">
        <f>RDG!I26</f>
        <v>128</v>
      </c>
      <c r="G129" s="19">
        <f>IF(RDG!J26=0,"",RDG!J26)</f>
      </c>
      <c r="H129" s="150">
        <f t="shared" si="4"/>
        <v>0</v>
      </c>
      <c r="I129" s="19">
        <f t="shared" si="5"/>
        <v>0</v>
      </c>
      <c r="J129" s="59">
        <f>RDG!K26</f>
        <v>0</v>
      </c>
      <c r="K129" s="60">
        <f>RDG!L26</f>
        <v>0</v>
      </c>
      <c r="L129" s="59"/>
      <c r="M129" s="61"/>
      <c r="N129" s="61"/>
      <c r="O129" s="61"/>
      <c r="P129" s="61"/>
      <c r="Q129" s="61"/>
      <c r="R129" s="61"/>
      <c r="S129" s="61"/>
      <c r="T129" s="61"/>
      <c r="U129" s="61"/>
      <c r="V129" s="61"/>
      <c r="W129" s="61"/>
      <c r="X129" s="60"/>
      <c r="Y129" s="19"/>
      <c r="Z129" s="19"/>
      <c r="AA129" s="19"/>
      <c r="AB129" s="19"/>
      <c r="AC129" s="20"/>
    </row>
    <row r="130" spans="1:29" ht="12.75">
      <c r="A130" s="18"/>
      <c r="B130" s="31"/>
      <c r="C130" s="19"/>
      <c r="D130" s="19" t="s">
        <v>303</v>
      </c>
      <c r="E130" s="19">
        <v>2</v>
      </c>
      <c r="F130" s="19">
        <f>RDG!I27</f>
        <v>129</v>
      </c>
      <c r="G130" s="19">
        <f>IF(RDG!J27=0,"",RDG!J27)</f>
      </c>
      <c r="H130" s="150">
        <f aca="true" t="shared" si="7" ref="H130:H193">J130/100*F130+2*K130/100*F130</f>
        <v>0</v>
      </c>
      <c r="I130" s="19">
        <f aca="true" t="shared" si="8" ref="I130:I193">ABS(ROUND(J130,0)-J130)+ABS(ROUND(K130,0)-K130)</f>
        <v>0</v>
      </c>
      <c r="J130" s="59">
        <f>RDG!K27</f>
        <v>0</v>
      </c>
      <c r="K130" s="60">
        <f>RDG!L27</f>
        <v>0</v>
      </c>
      <c r="L130" s="59"/>
      <c r="M130" s="61"/>
      <c r="N130" s="61"/>
      <c r="O130" s="61"/>
      <c r="P130" s="61"/>
      <c r="Q130" s="61"/>
      <c r="R130" s="61"/>
      <c r="S130" s="61"/>
      <c r="T130" s="61"/>
      <c r="U130" s="61"/>
      <c r="V130" s="61"/>
      <c r="W130" s="61"/>
      <c r="X130" s="60"/>
      <c r="Y130" s="19"/>
      <c r="Z130" s="19"/>
      <c r="AA130" s="19"/>
      <c r="AB130" s="19"/>
      <c r="AC130" s="20"/>
    </row>
    <row r="131" spans="1:29" ht="12.75">
      <c r="A131" s="18"/>
      <c r="B131" s="31"/>
      <c r="C131" s="19"/>
      <c r="D131" s="19" t="s">
        <v>303</v>
      </c>
      <c r="E131" s="19">
        <v>2</v>
      </c>
      <c r="F131" s="19">
        <f>RDG!I28</f>
        <v>130</v>
      </c>
      <c r="G131" s="19">
        <f>IF(RDG!J28=0,"",RDG!J28)</f>
      </c>
      <c r="H131" s="150">
        <f t="shared" si="7"/>
        <v>0</v>
      </c>
      <c r="I131" s="19">
        <f t="shared" si="8"/>
        <v>0</v>
      </c>
      <c r="J131" s="59">
        <f>RDG!K28</f>
        <v>0</v>
      </c>
      <c r="K131" s="60">
        <f>RDG!L28</f>
        <v>0</v>
      </c>
      <c r="L131" s="59"/>
      <c r="M131" s="61"/>
      <c r="N131" s="61"/>
      <c r="O131" s="61"/>
      <c r="P131" s="61"/>
      <c r="Q131" s="61"/>
      <c r="R131" s="61"/>
      <c r="S131" s="61"/>
      <c r="T131" s="61"/>
      <c r="U131" s="61"/>
      <c r="V131" s="61"/>
      <c r="W131" s="61"/>
      <c r="X131" s="60"/>
      <c r="Y131" s="19"/>
      <c r="Z131" s="19"/>
      <c r="AA131" s="19"/>
      <c r="AB131" s="19"/>
      <c r="AC131" s="20"/>
    </row>
    <row r="132" spans="1:29" ht="12.75">
      <c r="A132" s="18"/>
      <c r="B132" s="31"/>
      <c r="C132" s="19"/>
      <c r="D132" s="19" t="s">
        <v>303</v>
      </c>
      <c r="E132" s="19">
        <v>2</v>
      </c>
      <c r="F132" s="19">
        <f>RDG!I29</f>
        <v>131</v>
      </c>
      <c r="G132" s="19">
        <f>IF(RDG!J29=0,"",RDG!J29)</f>
      </c>
      <c r="H132" s="150">
        <f t="shared" si="7"/>
        <v>1010.01</v>
      </c>
      <c r="I132" s="19">
        <f t="shared" si="8"/>
        <v>0</v>
      </c>
      <c r="J132" s="59">
        <f>RDG!K29</f>
        <v>1</v>
      </c>
      <c r="K132" s="60">
        <f>RDG!L29</f>
        <v>385</v>
      </c>
      <c r="L132" s="59"/>
      <c r="M132" s="61"/>
      <c r="N132" s="61"/>
      <c r="O132" s="61"/>
      <c r="P132" s="61"/>
      <c r="Q132" s="61"/>
      <c r="R132" s="61"/>
      <c r="S132" s="61"/>
      <c r="T132" s="61"/>
      <c r="U132" s="61"/>
      <c r="V132" s="61"/>
      <c r="W132" s="61"/>
      <c r="X132" s="60"/>
      <c r="Y132" s="19"/>
      <c r="Z132" s="19"/>
      <c r="AA132" s="19"/>
      <c r="AB132" s="19"/>
      <c r="AC132" s="20"/>
    </row>
    <row r="133" spans="1:29" ht="12.75">
      <c r="A133" s="18"/>
      <c r="B133" s="31"/>
      <c r="C133" s="19"/>
      <c r="D133" s="19" t="s">
        <v>303</v>
      </c>
      <c r="E133" s="19">
        <v>2</v>
      </c>
      <c r="F133" s="19">
        <f>RDG!I30</f>
        <v>132</v>
      </c>
      <c r="G133" s="19">
        <f>IF(RDG!J30=0,"",RDG!J30)</f>
      </c>
      <c r="H133" s="150">
        <f t="shared" si="7"/>
        <v>0</v>
      </c>
      <c r="I133" s="19">
        <f t="shared" si="8"/>
        <v>0</v>
      </c>
      <c r="J133" s="59">
        <f>RDG!K30</f>
        <v>0</v>
      </c>
      <c r="K133" s="60">
        <f>RDG!L30</f>
        <v>0</v>
      </c>
      <c r="L133" s="59"/>
      <c r="M133" s="61"/>
      <c r="N133" s="61"/>
      <c r="O133" s="61"/>
      <c r="P133" s="61"/>
      <c r="Q133" s="61"/>
      <c r="R133" s="61"/>
      <c r="S133" s="61"/>
      <c r="T133" s="61"/>
      <c r="U133" s="61"/>
      <c r="V133" s="61"/>
      <c r="W133" s="61"/>
      <c r="X133" s="60"/>
      <c r="Y133" s="19"/>
      <c r="Z133" s="19"/>
      <c r="AA133" s="19"/>
      <c r="AB133" s="19"/>
      <c r="AC133" s="20"/>
    </row>
    <row r="134" spans="1:29" ht="12.75">
      <c r="A134" s="18"/>
      <c r="B134" s="31"/>
      <c r="C134" s="19"/>
      <c r="D134" s="19" t="s">
        <v>303</v>
      </c>
      <c r="E134" s="19">
        <v>2</v>
      </c>
      <c r="F134" s="19">
        <f>RDG!I31</f>
        <v>133</v>
      </c>
      <c r="G134" s="19">
        <f>IF(RDG!J31=0,"",RDG!J31)</f>
      </c>
      <c r="H134" s="150">
        <f t="shared" si="7"/>
        <v>1.33</v>
      </c>
      <c r="I134" s="19">
        <f t="shared" si="8"/>
        <v>0</v>
      </c>
      <c r="J134" s="59">
        <f>RDG!K31</f>
        <v>1</v>
      </c>
      <c r="K134" s="60">
        <f>RDG!L31</f>
        <v>0</v>
      </c>
      <c r="L134" s="59"/>
      <c r="M134" s="61"/>
      <c r="N134" s="61"/>
      <c r="O134" s="61"/>
      <c r="P134" s="61"/>
      <c r="Q134" s="61"/>
      <c r="R134" s="61"/>
      <c r="S134" s="61"/>
      <c r="T134" s="61"/>
      <c r="U134" s="61"/>
      <c r="V134" s="61"/>
      <c r="W134" s="61"/>
      <c r="X134" s="60"/>
      <c r="Y134" s="19"/>
      <c r="Z134" s="19"/>
      <c r="AA134" s="19"/>
      <c r="AB134" s="19"/>
      <c r="AC134" s="20"/>
    </row>
    <row r="135" spans="1:29" ht="12.75">
      <c r="A135" s="18"/>
      <c r="B135" s="31"/>
      <c r="C135" s="19"/>
      <c r="D135" s="19" t="s">
        <v>303</v>
      </c>
      <c r="E135" s="19">
        <v>2</v>
      </c>
      <c r="F135" s="19">
        <f>RDG!I32</f>
        <v>134</v>
      </c>
      <c r="G135" s="19">
        <f>IF(RDG!J32=0,"",RDG!J32)</f>
      </c>
      <c r="H135" s="150">
        <f t="shared" si="7"/>
        <v>0</v>
      </c>
      <c r="I135" s="19">
        <f t="shared" si="8"/>
        <v>0</v>
      </c>
      <c r="J135" s="59">
        <f>RDG!K32</f>
        <v>0</v>
      </c>
      <c r="K135" s="60">
        <f>RDG!L32</f>
        <v>0</v>
      </c>
      <c r="L135" s="59"/>
      <c r="M135" s="61"/>
      <c r="N135" s="61"/>
      <c r="O135" s="61"/>
      <c r="P135" s="61"/>
      <c r="Q135" s="61"/>
      <c r="R135" s="61"/>
      <c r="S135" s="61"/>
      <c r="T135" s="61"/>
      <c r="U135" s="61"/>
      <c r="V135" s="61"/>
      <c r="W135" s="61"/>
      <c r="X135" s="60"/>
      <c r="Y135" s="19"/>
      <c r="Z135" s="19"/>
      <c r="AA135" s="19"/>
      <c r="AB135" s="19"/>
      <c r="AC135" s="20"/>
    </row>
    <row r="136" spans="1:29" ht="12.75">
      <c r="A136" s="18"/>
      <c r="B136" s="31"/>
      <c r="C136" s="19"/>
      <c r="D136" s="19" t="s">
        <v>303</v>
      </c>
      <c r="E136" s="19">
        <v>2</v>
      </c>
      <c r="F136" s="19">
        <f>RDG!I33</f>
        <v>135</v>
      </c>
      <c r="G136" s="19">
        <f>IF(RDG!J33=0,"",RDG!J33)</f>
      </c>
      <c r="H136" s="150">
        <f t="shared" si="7"/>
        <v>0</v>
      </c>
      <c r="I136" s="19">
        <f t="shared" si="8"/>
        <v>0</v>
      </c>
      <c r="J136" s="59">
        <f>RDG!K33</f>
        <v>0</v>
      </c>
      <c r="K136" s="60">
        <f>RDG!L33</f>
        <v>0</v>
      </c>
      <c r="L136" s="59"/>
      <c r="M136" s="61"/>
      <c r="N136" s="61"/>
      <c r="O136" s="61"/>
      <c r="P136" s="61"/>
      <c r="Q136" s="61"/>
      <c r="R136" s="61"/>
      <c r="S136" s="61"/>
      <c r="T136" s="61"/>
      <c r="U136" s="61"/>
      <c r="V136" s="61"/>
      <c r="W136" s="61"/>
      <c r="X136" s="60"/>
      <c r="Y136" s="19"/>
      <c r="Z136" s="19"/>
      <c r="AA136" s="19"/>
      <c r="AB136" s="19"/>
      <c r="AC136" s="20"/>
    </row>
    <row r="137" spans="1:29" ht="12.75">
      <c r="A137" s="18"/>
      <c r="B137" s="31"/>
      <c r="C137" s="19"/>
      <c r="D137" s="19" t="s">
        <v>303</v>
      </c>
      <c r="E137" s="19">
        <v>2</v>
      </c>
      <c r="F137" s="19">
        <f>RDG!I34</f>
        <v>136</v>
      </c>
      <c r="G137" s="19">
        <f>IF(RDG!J34=0,"",RDG!J34)</f>
      </c>
      <c r="H137" s="150">
        <f t="shared" si="7"/>
        <v>1047.2</v>
      </c>
      <c r="I137" s="19">
        <f t="shared" si="8"/>
        <v>0</v>
      </c>
      <c r="J137" s="59">
        <f>RDG!K34</f>
        <v>0</v>
      </c>
      <c r="K137" s="60">
        <f>RDG!L34</f>
        <v>385</v>
      </c>
      <c r="L137" s="59"/>
      <c r="M137" s="61"/>
      <c r="N137" s="61"/>
      <c r="O137" s="61"/>
      <c r="P137" s="61"/>
      <c r="Q137" s="61"/>
      <c r="R137" s="61"/>
      <c r="S137" s="61"/>
      <c r="T137" s="61"/>
      <c r="U137" s="61"/>
      <c r="V137" s="61"/>
      <c r="W137" s="61"/>
      <c r="X137" s="60"/>
      <c r="Y137" s="19"/>
      <c r="Z137" s="19"/>
      <c r="AA137" s="19"/>
      <c r="AB137" s="19"/>
      <c r="AC137" s="20"/>
    </row>
    <row r="138" spans="1:29" ht="12.75">
      <c r="A138" s="18"/>
      <c r="B138" s="31"/>
      <c r="C138" s="19"/>
      <c r="D138" s="19" t="s">
        <v>303</v>
      </c>
      <c r="E138" s="19">
        <v>2</v>
      </c>
      <c r="F138" s="19">
        <f>RDG!I35</f>
        <v>137</v>
      </c>
      <c r="G138" s="19">
        <f>IF(RDG!J35=0,"",RDG!J35)</f>
      </c>
      <c r="H138" s="150">
        <f t="shared" si="7"/>
        <v>695980.5499999999</v>
      </c>
      <c r="I138" s="19">
        <f t="shared" si="8"/>
        <v>0</v>
      </c>
      <c r="J138" s="59">
        <f>RDG!K35</f>
        <v>72903</v>
      </c>
      <c r="K138" s="60">
        <f>RDG!L35</f>
        <v>217556</v>
      </c>
      <c r="L138" s="59"/>
      <c r="M138" s="61"/>
      <c r="N138" s="61"/>
      <c r="O138" s="61"/>
      <c r="P138" s="61"/>
      <c r="Q138" s="61"/>
      <c r="R138" s="61"/>
      <c r="S138" s="61"/>
      <c r="T138" s="61"/>
      <c r="U138" s="61"/>
      <c r="V138" s="61"/>
      <c r="W138" s="61"/>
      <c r="X138" s="60"/>
      <c r="Y138" s="19"/>
      <c r="Z138" s="19"/>
      <c r="AA138" s="19"/>
      <c r="AB138" s="19"/>
      <c r="AC138" s="20"/>
    </row>
    <row r="139" spans="1:29" ht="12.75">
      <c r="A139" s="18"/>
      <c r="B139" s="31"/>
      <c r="C139" s="19"/>
      <c r="D139" s="19" t="s">
        <v>303</v>
      </c>
      <c r="E139" s="19">
        <v>2</v>
      </c>
      <c r="F139" s="19">
        <f>RDG!I36</f>
        <v>138</v>
      </c>
      <c r="G139" s="19">
        <f>IF(RDG!J36=0,"",RDG!J36)</f>
      </c>
      <c r="H139" s="150">
        <f t="shared" si="7"/>
        <v>0</v>
      </c>
      <c r="I139" s="19">
        <f t="shared" si="8"/>
        <v>0</v>
      </c>
      <c r="J139" s="59">
        <f>RDG!K36</f>
        <v>0</v>
      </c>
      <c r="K139" s="60">
        <f>RDG!L36</f>
        <v>0</v>
      </c>
      <c r="L139" s="59"/>
      <c r="M139" s="61"/>
      <c r="N139" s="61"/>
      <c r="O139" s="61"/>
      <c r="P139" s="61"/>
      <c r="Q139" s="61"/>
      <c r="R139" s="61"/>
      <c r="S139" s="61"/>
      <c r="T139" s="61"/>
      <c r="U139" s="61"/>
      <c r="V139" s="61"/>
      <c r="W139" s="61"/>
      <c r="X139" s="60"/>
      <c r="Y139" s="19"/>
      <c r="Z139" s="19"/>
      <c r="AA139" s="19"/>
      <c r="AB139" s="19"/>
      <c r="AC139" s="20"/>
    </row>
    <row r="140" spans="1:29" ht="12.75">
      <c r="A140" s="18"/>
      <c r="B140" s="31"/>
      <c r="C140" s="19"/>
      <c r="D140" s="19" t="s">
        <v>303</v>
      </c>
      <c r="E140" s="19">
        <v>2</v>
      </c>
      <c r="F140" s="19">
        <f>RDG!I37</f>
        <v>139</v>
      </c>
      <c r="G140" s="19">
        <f>IF(RDG!J37=0,"",RDG!J37)</f>
      </c>
      <c r="H140" s="150">
        <f t="shared" si="7"/>
        <v>706140.85</v>
      </c>
      <c r="I140" s="19">
        <f t="shared" si="8"/>
        <v>0</v>
      </c>
      <c r="J140" s="59">
        <f>RDG!K37</f>
        <v>72903</v>
      </c>
      <c r="K140" s="60">
        <f>RDG!L37</f>
        <v>217556</v>
      </c>
      <c r="L140" s="59"/>
      <c r="M140" s="61"/>
      <c r="N140" s="61"/>
      <c r="O140" s="61"/>
      <c r="P140" s="61"/>
      <c r="Q140" s="61"/>
      <c r="R140" s="61"/>
      <c r="S140" s="61"/>
      <c r="T140" s="61"/>
      <c r="U140" s="61"/>
      <c r="V140" s="61"/>
      <c r="W140" s="61"/>
      <c r="X140" s="60"/>
      <c r="Y140" s="19"/>
      <c r="Z140" s="19"/>
      <c r="AA140" s="19"/>
      <c r="AB140" s="19"/>
      <c r="AC140" s="20"/>
    </row>
    <row r="141" spans="1:29" ht="12.75">
      <c r="A141" s="18"/>
      <c r="B141" s="31"/>
      <c r="C141" s="19"/>
      <c r="D141" s="19" t="s">
        <v>303</v>
      </c>
      <c r="E141" s="19">
        <v>2</v>
      </c>
      <c r="F141" s="19">
        <f>RDG!I38</f>
        <v>140</v>
      </c>
      <c r="G141" s="19">
        <f>IF(RDG!J38=0,"",RDG!J38)</f>
      </c>
      <c r="H141" s="150">
        <f t="shared" si="7"/>
        <v>0</v>
      </c>
      <c r="I141" s="19">
        <f t="shared" si="8"/>
        <v>0</v>
      </c>
      <c r="J141" s="59">
        <f>RDG!K38</f>
        <v>0</v>
      </c>
      <c r="K141" s="60">
        <f>RDG!L38</f>
        <v>0</v>
      </c>
      <c r="L141" s="59"/>
      <c r="M141" s="61"/>
      <c r="N141" s="61"/>
      <c r="O141" s="61"/>
      <c r="P141" s="61"/>
      <c r="Q141" s="61"/>
      <c r="R141" s="61"/>
      <c r="S141" s="61"/>
      <c r="T141" s="61"/>
      <c r="U141" s="61"/>
      <c r="V141" s="61"/>
      <c r="W141" s="61"/>
      <c r="X141" s="60"/>
      <c r="Y141" s="19"/>
      <c r="Z141" s="19"/>
      <c r="AA141" s="19"/>
      <c r="AB141" s="19"/>
      <c r="AC141" s="20"/>
    </row>
    <row r="142" spans="1:29" ht="12.75">
      <c r="A142" s="18"/>
      <c r="B142" s="31"/>
      <c r="C142" s="19"/>
      <c r="D142" s="19" t="s">
        <v>303</v>
      </c>
      <c r="E142" s="19">
        <v>2</v>
      </c>
      <c r="F142" s="19">
        <f>RDG!I39</f>
        <v>141</v>
      </c>
      <c r="G142" s="19">
        <f>IF(RDG!J39=0,"",RDG!J39)</f>
      </c>
      <c r="H142" s="150">
        <f t="shared" si="7"/>
        <v>0</v>
      </c>
      <c r="I142" s="19">
        <f t="shared" si="8"/>
        <v>0</v>
      </c>
      <c r="J142" s="59">
        <f>RDG!K39</f>
        <v>0</v>
      </c>
      <c r="K142" s="60">
        <f>RDG!L39</f>
        <v>0</v>
      </c>
      <c r="L142" s="59"/>
      <c r="M142" s="61"/>
      <c r="N142" s="61"/>
      <c r="O142" s="61"/>
      <c r="P142" s="61"/>
      <c r="Q142" s="61"/>
      <c r="R142" s="61"/>
      <c r="S142" s="61"/>
      <c r="T142" s="61"/>
      <c r="U142" s="61"/>
      <c r="V142" s="61"/>
      <c r="W142" s="61"/>
      <c r="X142" s="60"/>
      <c r="Y142" s="19"/>
      <c r="Z142" s="19"/>
      <c r="AA142" s="19"/>
      <c r="AB142" s="19"/>
      <c r="AC142" s="20"/>
    </row>
    <row r="143" spans="1:29" ht="12.75">
      <c r="A143" s="18"/>
      <c r="B143" s="31"/>
      <c r="C143" s="19"/>
      <c r="D143" s="19" t="s">
        <v>303</v>
      </c>
      <c r="E143" s="19">
        <v>2</v>
      </c>
      <c r="F143" s="19">
        <f>RDG!I40</f>
        <v>142</v>
      </c>
      <c r="G143" s="19">
        <f>IF(RDG!J40=0,"",RDG!J40)</f>
      </c>
      <c r="H143" s="150">
        <f t="shared" si="7"/>
        <v>0</v>
      </c>
      <c r="I143" s="19">
        <f t="shared" si="8"/>
        <v>0</v>
      </c>
      <c r="J143" s="59">
        <f>RDG!K40</f>
        <v>0</v>
      </c>
      <c r="K143" s="60">
        <f>RDG!L40</f>
        <v>0</v>
      </c>
      <c r="L143" s="59"/>
      <c r="M143" s="61"/>
      <c r="N143" s="61"/>
      <c r="O143" s="61"/>
      <c r="P143" s="61"/>
      <c r="Q143" s="61"/>
      <c r="R143" s="61"/>
      <c r="S143" s="61"/>
      <c r="T143" s="61"/>
      <c r="U143" s="61"/>
      <c r="V143" s="61"/>
      <c r="W143" s="61"/>
      <c r="X143" s="60"/>
      <c r="Y143" s="19"/>
      <c r="Z143" s="19"/>
      <c r="AA143" s="19"/>
      <c r="AB143" s="19"/>
      <c r="AC143" s="20"/>
    </row>
    <row r="144" spans="1:29" ht="12.75">
      <c r="A144" s="18"/>
      <c r="B144" s="31"/>
      <c r="C144" s="19"/>
      <c r="D144" s="19" t="s">
        <v>303</v>
      </c>
      <c r="E144" s="19">
        <v>2</v>
      </c>
      <c r="F144" s="19">
        <f>RDG!I41</f>
        <v>143</v>
      </c>
      <c r="G144" s="19">
        <f>IF(RDG!J41=0,"",RDG!J41)</f>
      </c>
      <c r="H144" s="150">
        <f t="shared" si="7"/>
        <v>0</v>
      </c>
      <c r="I144" s="19">
        <f t="shared" si="8"/>
        <v>0</v>
      </c>
      <c r="J144" s="59">
        <f>RDG!K41</f>
        <v>0</v>
      </c>
      <c r="K144" s="60">
        <f>RDG!L41</f>
        <v>0</v>
      </c>
      <c r="L144" s="59"/>
      <c r="M144" s="61"/>
      <c r="N144" s="61"/>
      <c r="O144" s="61"/>
      <c r="P144" s="61"/>
      <c r="Q144" s="61"/>
      <c r="R144" s="61"/>
      <c r="S144" s="61"/>
      <c r="T144" s="61"/>
      <c r="U144" s="61"/>
      <c r="V144" s="61"/>
      <c r="W144" s="61"/>
      <c r="X144" s="60"/>
      <c r="Y144" s="19"/>
      <c r="Z144" s="19"/>
      <c r="AA144" s="19"/>
      <c r="AB144" s="19"/>
      <c r="AC144" s="20"/>
    </row>
    <row r="145" spans="1:29" ht="12.75">
      <c r="A145" s="18"/>
      <c r="B145" s="31"/>
      <c r="C145" s="19"/>
      <c r="D145" s="19" t="s">
        <v>303</v>
      </c>
      <c r="E145" s="19">
        <v>2</v>
      </c>
      <c r="F145" s="19">
        <f>RDG!I42</f>
        <v>144</v>
      </c>
      <c r="G145" s="19">
        <f>IF(RDG!J42=0,"",RDG!J42)</f>
      </c>
      <c r="H145" s="150">
        <f t="shared" si="7"/>
        <v>3259182.24</v>
      </c>
      <c r="I145" s="19">
        <f t="shared" si="8"/>
        <v>0</v>
      </c>
      <c r="J145" s="59">
        <f>RDG!K42</f>
        <v>1038285</v>
      </c>
      <c r="K145" s="60">
        <f>RDG!L42</f>
        <v>612518</v>
      </c>
      <c r="L145" s="59"/>
      <c r="M145" s="61"/>
      <c r="N145" s="61"/>
      <c r="O145" s="61"/>
      <c r="P145" s="61"/>
      <c r="Q145" s="61"/>
      <c r="R145" s="61"/>
      <c r="S145" s="61"/>
      <c r="T145" s="61"/>
      <c r="U145" s="61"/>
      <c r="V145" s="61"/>
      <c r="W145" s="61"/>
      <c r="X145" s="60"/>
      <c r="Y145" s="19"/>
      <c r="Z145" s="19"/>
      <c r="AA145" s="19"/>
      <c r="AB145" s="19"/>
      <c r="AC145" s="20"/>
    </row>
    <row r="146" spans="1:29" ht="12.75">
      <c r="A146" s="18"/>
      <c r="B146" s="31"/>
      <c r="C146" s="19"/>
      <c r="D146" s="19" t="s">
        <v>303</v>
      </c>
      <c r="E146" s="19">
        <v>2</v>
      </c>
      <c r="F146" s="19">
        <f>RDG!I43</f>
        <v>145</v>
      </c>
      <c r="G146" s="19">
        <f>IF(RDG!J43=0,"",RDG!J43)</f>
      </c>
      <c r="H146" s="150">
        <f t="shared" si="7"/>
        <v>53078.7</v>
      </c>
      <c r="I146" s="19">
        <f t="shared" si="8"/>
        <v>0</v>
      </c>
      <c r="J146" s="59">
        <f>RDG!K43</f>
        <v>7664</v>
      </c>
      <c r="K146" s="60">
        <f>RDG!L43</f>
        <v>14471</v>
      </c>
      <c r="L146" s="59"/>
      <c r="M146" s="61"/>
      <c r="N146" s="61"/>
      <c r="O146" s="61"/>
      <c r="P146" s="61"/>
      <c r="Q146" s="61"/>
      <c r="R146" s="61"/>
      <c r="S146" s="61"/>
      <c r="T146" s="61"/>
      <c r="U146" s="61"/>
      <c r="V146" s="61"/>
      <c r="W146" s="61"/>
      <c r="X146" s="60"/>
      <c r="Y146" s="19"/>
      <c r="Z146" s="19"/>
      <c r="AA146" s="19"/>
      <c r="AB146" s="19"/>
      <c r="AC146" s="20"/>
    </row>
    <row r="147" spans="1:29" ht="12.75">
      <c r="A147" s="18"/>
      <c r="B147" s="31"/>
      <c r="C147" s="19"/>
      <c r="D147" s="19" t="s">
        <v>303</v>
      </c>
      <c r="E147" s="19">
        <v>2</v>
      </c>
      <c r="F147" s="19">
        <f>RDG!I44</f>
        <v>146</v>
      </c>
      <c r="G147" s="19">
        <f>IF(RDG!J44=0,"",RDG!J44)</f>
      </c>
      <c r="H147" s="150">
        <f t="shared" si="7"/>
        <v>13340966.079999998</v>
      </c>
      <c r="I147" s="19">
        <f t="shared" si="8"/>
        <v>0</v>
      </c>
      <c r="J147" s="59">
        <f>RDG!K44</f>
        <v>3707392</v>
      </c>
      <c r="K147" s="60">
        <f>RDG!L44</f>
        <v>2715128</v>
      </c>
      <c r="L147" s="59"/>
      <c r="M147" s="61"/>
      <c r="N147" s="61"/>
      <c r="O147" s="61"/>
      <c r="P147" s="61"/>
      <c r="Q147" s="61"/>
      <c r="R147" s="61"/>
      <c r="S147" s="61"/>
      <c r="T147" s="61"/>
      <c r="U147" s="61"/>
      <c r="V147" s="61"/>
      <c r="W147" s="61"/>
      <c r="X147" s="60"/>
      <c r="Y147" s="19"/>
      <c r="Z147" s="19"/>
      <c r="AA147" s="19"/>
      <c r="AB147" s="19"/>
      <c r="AC147" s="20"/>
    </row>
    <row r="148" spans="1:29" ht="12.75">
      <c r="A148" s="18"/>
      <c r="B148" s="31"/>
      <c r="C148" s="19"/>
      <c r="D148" s="19" t="s">
        <v>303</v>
      </c>
      <c r="E148" s="19">
        <v>2</v>
      </c>
      <c r="F148" s="19">
        <f>RDG!I45</f>
        <v>147</v>
      </c>
      <c r="G148" s="19">
        <f>IF(RDG!J45=0,"",RDG!J45)</f>
      </c>
      <c r="H148" s="150">
        <f t="shared" si="7"/>
        <v>11555143.74</v>
      </c>
      <c r="I148" s="19">
        <f t="shared" si="8"/>
        <v>0</v>
      </c>
      <c r="J148" s="59">
        <f>RDG!K45</f>
        <v>3078130</v>
      </c>
      <c r="K148" s="60">
        <f>RDG!L45</f>
        <v>2391256</v>
      </c>
      <c r="L148" s="59"/>
      <c r="M148" s="61"/>
      <c r="N148" s="61"/>
      <c r="O148" s="61"/>
      <c r="P148" s="61"/>
      <c r="Q148" s="61"/>
      <c r="R148" s="61"/>
      <c r="S148" s="61"/>
      <c r="T148" s="61"/>
      <c r="U148" s="61"/>
      <c r="V148" s="61"/>
      <c r="W148" s="61"/>
      <c r="X148" s="60"/>
      <c r="Y148" s="19"/>
      <c r="Z148" s="19"/>
      <c r="AA148" s="19"/>
      <c r="AB148" s="19"/>
      <c r="AC148" s="20"/>
    </row>
    <row r="149" spans="1:29" ht="12.75">
      <c r="A149" s="18"/>
      <c r="B149" s="31"/>
      <c r="C149" s="19"/>
      <c r="D149" s="19" t="s">
        <v>303</v>
      </c>
      <c r="E149" s="19">
        <v>2</v>
      </c>
      <c r="F149" s="19">
        <f>RDG!I46</f>
        <v>148</v>
      </c>
      <c r="G149" s="19">
        <f>IF(RDG!J46=0,"",RDG!J46)</f>
      </c>
      <c r="H149" s="150">
        <f t="shared" si="7"/>
        <v>1889968.88</v>
      </c>
      <c r="I149" s="19">
        <f t="shared" si="8"/>
        <v>0</v>
      </c>
      <c r="J149" s="59">
        <f>RDG!K46</f>
        <v>629262</v>
      </c>
      <c r="K149" s="60">
        <f>RDG!L46</f>
        <v>323872</v>
      </c>
      <c r="L149" s="59"/>
      <c r="M149" s="61"/>
      <c r="N149" s="61"/>
      <c r="O149" s="61"/>
      <c r="P149" s="61"/>
      <c r="Q149" s="61"/>
      <c r="R149" s="61"/>
      <c r="S149" s="61"/>
      <c r="T149" s="61"/>
      <c r="U149" s="61"/>
      <c r="V149" s="61"/>
      <c r="W149" s="61"/>
      <c r="X149" s="60"/>
      <c r="Y149" s="19"/>
      <c r="Z149" s="19"/>
      <c r="AA149" s="19"/>
      <c r="AB149" s="19"/>
      <c r="AC149" s="20"/>
    </row>
    <row r="150" spans="1:29" ht="12.75">
      <c r="A150" s="18"/>
      <c r="B150" s="31"/>
      <c r="C150" s="19"/>
      <c r="D150" s="19" t="s">
        <v>303</v>
      </c>
      <c r="E150" s="19">
        <v>2</v>
      </c>
      <c r="F150" s="19">
        <f>RDG!I47</f>
        <v>149</v>
      </c>
      <c r="G150" s="19">
        <f>IF(RDG!J47=0,"",RDG!J47)</f>
      </c>
      <c r="H150" s="150">
        <f t="shared" si="7"/>
        <v>1902738.94</v>
      </c>
      <c r="I150" s="19">
        <f t="shared" si="8"/>
        <v>0</v>
      </c>
      <c r="J150" s="59">
        <f>RDG!K47</f>
        <v>629262</v>
      </c>
      <c r="K150" s="60">
        <f>RDG!L47</f>
        <v>323872</v>
      </c>
      <c r="L150" s="59"/>
      <c r="M150" s="61"/>
      <c r="N150" s="61"/>
      <c r="O150" s="61"/>
      <c r="P150" s="61"/>
      <c r="Q150" s="61"/>
      <c r="R150" s="61"/>
      <c r="S150" s="61"/>
      <c r="T150" s="61"/>
      <c r="U150" s="61"/>
      <c r="V150" s="61"/>
      <c r="W150" s="61"/>
      <c r="X150" s="60"/>
      <c r="Y150" s="19"/>
      <c r="Z150" s="19"/>
      <c r="AA150" s="19"/>
      <c r="AB150" s="19"/>
      <c r="AC150" s="20"/>
    </row>
    <row r="151" spans="1:29" ht="12.75">
      <c r="A151" s="18"/>
      <c r="B151" s="31"/>
      <c r="C151" s="19"/>
      <c r="D151" s="19" t="s">
        <v>303</v>
      </c>
      <c r="E151" s="19">
        <v>2</v>
      </c>
      <c r="F151" s="19">
        <f>RDG!I48</f>
        <v>150</v>
      </c>
      <c r="G151" s="19">
        <f>IF(RDG!J48=0,"",RDG!J48)</f>
      </c>
      <c r="H151" s="150">
        <f t="shared" si="7"/>
        <v>0</v>
      </c>
      <c r="I151" s="19">
        <f t="shared" si="8"/>
        <v>0</v>
      </c>
      <c r="J151" s="59">
        <f>RDG!K48</f>
        <v>0</v>
      </c>
      <c r="K151" s="60">
        <f>RDG!L48</f>
        <v>0</v>
      </c>
      <c r="L151" s="59"/>
      <c r="M151" s="61"/>
      <c r="N151" s="61"/>
      <c r="O151" s="61"/>
      <c r="P151" s="61"/>
      <c r="Q151" s="61"/>
      <c r="R151" s="61"/>
      <c r="S151" s="61"/>
      <c r="T151" s="61"/>
      <c r="U151" s="61"/>
      <c r="V151" s="61"/>
      <c r="W151" s="61"/>
      <c r="X151" s="60"/>
      <c r="Y151" s="19"/>
      <c r="Z151" s="19"/>
      <c r="AA151" s="19"/>
      <c r="AB151" s="19"/>
      <c r="AC151" s="20"/>
    </row>
    <row r="152" spans="1:29" ht="12.75">
      <c r="A152" s="18"/>
      <c r="B152" s="31"/>
      <c r="C152" s="19"/>
      <c r="D152" s="19" t="s">
        <v>303</v>
      </c>
      <c r="E152" s="19">
        <v>2</v>
      </c>
      <c r="F152" s="19">
        <f>RDG!I49</f>
        <v>151</v>
      </c>
      <c r="G152" s="19">
        <f>IF(RDG!J49=0,"",RDG!J49)</f>
      </c>
      <c r="H152" s="150">
        <f t="shared" si="7"/>
        <v>0</v>
      </c>
      <c r="I152" s="19">
        <f t="shared" si="8"/>
        <v>0</v>
      </c>
      <c r="J152" s="59">
        <f>RDG!K49</f>
        <v>0</v>
      </c>
      <c r="K152" s="60">
        <f>RDG!L49</f>
        <v>0</v>
      </c>
      <c r="L152" s="59"/>
      <c r="M152" s="61"/>
      <c r="N152" s="61"/>
      <c r="O152" s="61"/>
      <c r="P152" s="61"/>
      <c r="Q152" s="61"/>
      <c r="R152" s="61"/>
      <c r="S152" s="61"/>
      <c r="T152" s="61"/>
      <c r="U152" s="61"/>
      <c r="V152" s="61"/>
      <c r="W152" s="61"/>
      <c r="X152" s="60"/>
      <c r="Y152" s="19"/>
      <c r="Z152" s="19"/>
      <c r="AA152" s="19"/>
      <c r="AB152" s="19"/>
      <c r="AC152" s="20"/>
    </row>
    <row r="153" spans="1:29" ht="12.75">
      <c r="A153" s="18"/>
      <c r="B153" s="31"/>
      <c r="C153" s="19"/>
      <c r="D153" s="19" t="s">
        <v>303</v>
      </c>
      <c r="E153" s="19">
        <v>2</v>
      </c>
      <c r="F153" s="19">
        <f>RDG!I50</f>
        <v>152</v>
      </c>
      <c r="G153" s="19">
        <f>IF(RDG!J50=0,"",RDG!J50)</f>
      </c>
      <c r="H153" s="150">
        <f t="shared" si="7"/>
        <v>1941049.1199999999</v>
      </c>
      <c r="I153" s="19">
        <f t="shared" si="8"/>
        <v>0</v>
      </c>
      <c r="J153" s="59">
        <f>RDG!K50</f>
        <v>629262</v>
      </c>
      <c r="K153" s="60">
        <f>RDG!L50</f>
        <v>323872</v>
      </c>
      <c r="L153" s="59"/>
      <c r="M153" s="61"/>
      <c r="N153" s="61"/>
      <c r="O153" s="61"/>
      <c r="P153" s="61"/>
      <c r="Q153" s="61"/>
      <c r="R153" s="61"/>
      <c r="S153" s="61"/>
      <c r="T153" s="61"/>
      <c r="U153" s="61"/>
      <c r="V153" s="61"/>
      <c r="W153" s="61"/>
      <c r="X153" s="60"/>
      <c r="Y153" s="19"/>
      <c r="Z153" s="19"/>
      <c r="AA153" s="19"/>
      <c r="AB153" s="19"/>
      <c r="AC153" s="20"/>
    </row>
    <row r="154" spans="1:29" ht="12.75">
      <c r="A154" s="18"/>
      <c r="B154" s="31"/>
      <c r="C154" s="19"/>
      <c r="D154" s="19" t="s">
        <v>303</v>
      </c>
      <c r="E154" s="19">
        <v>2</v>
      </c>
      <c r="F154" s="19">
        <f>RDG!I51</f>
        <v>153</v>
      </c>
      <c r="G154" s="19">
        <f>IF(RDG!J51=0,"",RDG!J51)</f>
      </c>
      <c r="H154" s="150">
        <f t="shared" si="7"/>
        <v>1953819.18</v>
      </c>
      <c r="I154" s="19">
        <f t="shared" si="8"/>
        <v>0</v>
      </c>
      <c r="J154" s="59">
        <f>RDG!K51</f>
        <v>629262</v>
      </c>
      <c r="K154" s="60">
        <f>RDG!L51</f>
        <v>323872</v>
      </c>
      <c r="L154" s="59"/>
      <c r="M154" s="61"/>
      <c r="N154" s="61"/>
      <c r="O154" s="61"/>
      <c r="P154" s="61"/>
      <c r="Q154" s="61"/>
      <c r="R154" s="61"/>
      <c r="S154" s="61"/>
      <c r="T154" s="61"/>
      <c r="U154" s="61"/>
      <c r="V154" s="61"/>
      <c r="W154" s="61"/>
      <c r="X154" s="60"/>
      <c r="Y154" s="19"/>
      <c r="Z154" s="19"/>
      <c r="AA154" s="19"/>
      <c r="AB154" s="19"/>
      <c r="AC154" s="20"/>
    </row>
    <row r="155" spans="1:29" ht="12.75">
      <c r="A155" s="18"/>
      <c r="B155" s="31"/>
      <c r="C155" s="19"/>
      <c r="D155" s="19" t="s">
        <v>303</v>
      </c>
      <c r="E155" s="19">
        <v>2</v>
      </c>
      <c r="F155" s="19">
        <f>RDG!I52</f>
        <v>154</v>
      </c>
      <c r="G155" s="19">
        <f>IF(RDG!J52=0,"",RDG!J52)</f>
      </c>
      <c r="H155" s="150">
        <f t="shared" si="7"/>
        <v>0</v>
      </c>
      <c r="I155" s="19">
        <f t="shared" si="8"/>
        <v>0</v>
      </c>
      <c r="J155" s="59">
        <f>RDG!K52</f>
        <v>0</v>
      </c>
      <c r="K155" s="60">
        <f>RDG!L52</f>
        <v>0</v>
      </c>
      <c r="L155" s="59"/>
      <c r="M155" s="61"/>
      <c r="N155" s="61"/>
      <c r="O155" s="61"/>
      <c r="P155" s="61"/>
      <c r="Q155" s="61"/>
      <c r="R155" s="61"/>
      <c r="S155" s="61"/>
      <c r="T155" s="61"/>
      <c r="U155" s="61"/>
      <c r="V155" s="61"/>
      <c r="W155" s="61"/>
      <c r="X155" s="60"/>
      <c r="Y155" s="19"/>
      <c r="Z155" s="19"/>
      <c r="AA155" s="19"/>
      <c r="AB155" s="19"/>
      <c r="AC155" s="20"/>
    </row>
    <row r="156" spans="1:29" ht="12.75">
      <c r="A156" s="18"/>
      <c r="B156" s="31"/>
      <c r="C156" s="19"/>
      <c r="D156" s="19" t="s">
        <v>303</v>
      </c>
      <c r="E156" s="19">
        <v>2</v>
      </c>
      <c r="F156" s="19">
        <f>RDG!I55</f>
        <v>155</v>
      </c>
      <c r="G156" s="19">
        <f>IF(RDG!J55=0,"",RDG!J55)</f>
      </c>
      <c r="H156" s="150">
        <f t="shared" si="7"/>
        <v>0</v>
      </c>
      <c r="I156" s="19">
        <f t="shared" si="8"/>
        <v>0</v>
      </c>
      <c r="J156" s="59">
        <f>RDG!K55</f>
        <v>0</v>
      </c>
      <c r="K156" s="60">
        <f>RDG!L55</f>
        <v>0</v>
      </c>
      <c r="L156" s="59"/>
      <c r="M156" s="61"/>
      <c r="N156" s="61"/>
      <c r="O156" s="61"/>
      <c r="P156" s="61"/>
      <c r="Q156" s="61"/>
      <c r="R156" s="61"/>
      <c r="S156" s="61"/>
      <c r="T156" s="61"/>
      <c r="U156" s="61"/>
      <c r="V156" s="61"/>
      <c r="W156" s="61"/>
      <c r="X156" s="60"/>
      <c r="Y156" s="19"/>
      <c r="Z156" s="19"/>
      <c r="AA156" s="19"/>
      <c r="AB156" s="19"/>
      <c r="AC156" s="20"/>
    </row>
    <row r="157" spans="1:29" ht="12.75">
      <c r="A157" s="18"/>
      <c r="B157" s="31"/>
      <c r="C157" s="19"/>
      <c r="D157" s="19" t="s">
        <v>303</v>
      </c>
      <c r="E157" s="19">
        <v>2</v>
      </c>
      <c r="F157" s="19">
        <f>RDG!I56</f>
        <v>156</v>
      </c>
      <c r="G157" s="19">
        <f>IF(RDG!J56=0,"",RDG!J56)</f>
      </c>
      <c r="H157" s="150">
        <f t="shared" si="7"/>
        <v>0</v>
      </c>
      <c r="I157" s="19">
        <f t="shared" si="8"/>
        <v>0</v>
      </c>
      <c r="J157" s="59">
        <f>RDG!K56</f>
        <v>0</v>
      </c>
      <c r="K157" s="60">
        <f>RDG!L56</f>
        <v>0</v>
      </c>
      <c r="L157" s="59"/>
      <c r="M157" s="61"/>
      <c r="N157" s="61"/>
      <c r="O157" s="61"/>
      <c r="P157" s="61"/>
      <c r="Q157" s="61"/>
      <c r="R157" s="61"/>
      <c r="S157" s="61"/>
      <c r="T157" s="61"/>
      <c r="U157" s="61"/>
      <c r="V157" s="61"/>
      <c r="W157" s="61"/>
      <c r="X157" s="60"/>
      <c r="Y157" s="19"/>
      <c r="Z157" s="19"/>
      <c r="AA157" s="19"/>
      <c r="AB157" s="19"/>
      <c r="AC157" s="20"/>
    </row>
    <row r="158" spans="1:29" ht="12.75">
      <c r="A158" s="18"/>
      <c r="B158" s="31"/>
      <c r="C158" s="19"/>
      <c r="D158" s="19" t="s">
        <v>303</v>
      </c>
      <c r="E158" s="19">
        <v>2</v>
      </c>
      <c r="F158" s="19">
        <f>RDG!I58</f>
        <v>157</v>
      </c>
      <c r="G158" s="19">
        <f>IF(RDG!J58=0,"",RDG!J58)</f>
      </c>
      <c r="H158" s="150">
        <f t="shared" si="7"/>
        <v>0</v>
      </c>
      <c r="I158" s="19">
        <f t="shared" si="8"/>
        <v>0</v>
      </c>
      <c r="J158" s="59">
        <f>RDG!K58</f>
        <v>0</v>
      </c>
      <c r="K158" s="60">
        <f>RDG!L58</f>
        <v>0</v>
      </c>
      <c r="L158" s="59"/>
      <c r="M158" s="61"/>
      <c r="N158" s="61"/>
      <c r="O158" s="61"/>
      <c r="P158" s="61"/>
      <c r="Q158" s="61"/>
      <c r="R158" s="61"/>
      <c r="S158" s="61"/>
      <c r="T158" s="61"/>
      <c r="U158" s="61"/>
      <c r="V158" s="61"/>
      <c r="W158" s="61"/>
      <c r="X158" s="60"/>
      <c r="Y158" s="19"/>
      <c r="Z158" s="19"/>
      <c r="AA158" s="19"/>
      <c r="AB158" s="19"/>
      <c r="AC158" s="20"/>
    </row>
    <row r="159" spans="1:29" ht="12.75">
      <c r="A159" s="18"/>
      <c r="B159" s="31"/>
      <c r="C159" s="19"/>
      <c r="D159" s="19" t="s">
        <v>303</v>
      </c>
      <c r="E159" s="19">
        <v>2</v>
      </c>
      <c r="F159" s="19">
        <f>RDG!I59</f>
        <v>158</v>
      </c>
      <c r="G159" s="19">
        <f>IF(RDG!J59=0,"",RDG!J59)</f>
      </c>
      <c r="H159" s="150">
        <f t="shared" si="7"/>
        <v>0</v>
      </c>
      <c r="I159" s="19">
        <f t="shared" si="8"/>
        <v>0</v>
      </c>
      <c r="J159" s="59">
        <f>RDG!K59</f>
        <v>0</v>
      </c>
      <c r="K159" s="60">
        <f>RDG!L59</f>
        <v>0</v>
      </c>
      <c r="L159" s="59"/>
      <c r="M159" s="61"/>
      <c r="N159" s="61"/>
      <c r="O159" s="61"/>
      <c r="P159" s="61"/>
      <c r="Q159" s="61"/>
      <c r="R159" s="61"/>
      <c r="S159" s="61"/>
      <c r="T159" s="61"/>
      <c r="U159" s="61"/>
      <c r="V159" s="61"/>
      <c r="W159" s="61"/>
      <c r="X159" s="60"/>
      <c r="Y159" s="19"/>
      <c r="Z159" s="19"/>
      <c r="AA159" s="19"/>
      <c r="AB159" s="19"/>
      <c r="AC159" s="20"/>
    </row>
    <row r="160" spans="1:29" ht="12.75">
      <c r="A160" s="18"/>
      <c r="B160" s="31"/>
      <c r="C160" s="19"/>
      <c r="D160" s="19" t="s">
        <v>303</v>
      </c>
      <c r="E160" s="19">
        <v>2</v>
      </c>
      <c r="F160" s="19">
        <f>RDG!I60</f>
        <v>159</v>
      </c>
      <c r="G160" s="19">
        <f>IF(RDG!J60=0,"",RDG!J60)</f>
      </c>
      <c r="H160" s="150">
        <f t="shared" si="7"/>
        <v>0</v>
      </c>
      <c r="I160" s="19">
        <f t="shared" si="8"/>
        <v>0</v>
      </c>
      <c r="J160" s="59">
        <f>RDG!K60</f>
        <v>0</v>
      </c>
      <c r="K160" s="60">
        <f>RDG!L60</f>
        <v>0</v>
      </c>
      <c r="L160" s="59"/>
      <c r="M160" s="61"/>
      <c r="N160" s="61"/>
      <c r="O160" s="61"/>
      <c r="P160" s="61"/>
      <c r="Q160" s="61"/>
      <c r="R160" s="61"/>
      <c r="S160" s="61"/>
      <c r="T160" s="61"/>
      <c r="U160" s="61"/>
      <c r="V160" s="61"/>
      <c r="W160" s="61"/>
      <c r="X160" s="60"/>
      <c r="Y160" s="19"/>
      <c r="Z160" s="19"/>
      <c r="AA160" s="19"/>
      <c r="AB160" s="19"/>
      <c r="AC160" s="20"/>
    </row>
    <row r="161" spans="1:29" ht="12.75">
      <c r="A161" s="18"/>
      <c r="B161" s="31"/>
      <c r="C161" s="19"/>
      <c r="D161" s="19" t="s">
        <v>303</v>
      </c>
      <c r="E161" s="19">
        <v>2</v>
      </c>
      <c r="F161" s="19">
        <f>RDG!I61</f>
        <v>160</v>
      </c>
      <c r="G161" s="19">
        <f>IF(RDG!J61=0,"",RDG!J61)</f>
      </c>
      <c r="H161" s="150">
        <f t="shared" si="7"/>
        <v>0</v>
      </c>
      <c r="I161" s="19">
        <f t="shared" si="8"/>
        <v>0</v>
      </c>
      <c r="J161" s="59">
        <f>RDG!K61</f>
        <v>0</v>
      </c>
      <c r="K161" s="60">
        <f>RDG!L61</f>
        <v>0</v>
      </c>
      <c r="L161" s="59"/>
      <c r="M161" s="61"/>
      <c r="N161" s="61"/>
      <c r="O161" s="61"/>
      <c r="P161" s="61"/>
      <c r="Q161" s="61"/>
      <c r="R161" s="61"/>
      <c r="S161" s="61"/>
      <c r="T161" s="61"/>
      <c r="U161" s="61"/>
      <c r="V161" s="61"/>
      <c r="W161" s="61"/>
      <c r="X161" s="60"/>
      <c r="Y161" s="19"/>
      <c r="Z161" s="19"/>
      <c r="AA161" s="19"/>
      <c r="AB161" s="19"/>
      <c r="AC161" s="20"/>
    </row>
    <row r="162" spans="1:29" ht="12.75">
      <c r="A162" s="18"/>
      <c r="B162" s="31"/>
      <c r="C162" s="19"/>
      <c r="D162" s="19" t="s">
        <v>303</v>
      </c>
      <c r="E162" s="19">
        <v>2</v>
      </c>
      <c r="F162" s="19">
        <f>RDG!I62</f>
        <v>161</v>
      </c>
      <c r="G162" s="19">
        <f>IF(RDG!J62=0,"",RDG!J62)</f>
      </c>
      <c r="H162" s="150">
        <f t="shared" si="7"/>
        <v>0</v>
      </c>
      <c r="I162" s="19">
        <f t="shared" si="8"/>
        <v>0</v>
      </c>
      <c r="J162" s="59">
        <f>RDG!K62</f>
        <v>0</v>
      </c>
      <c r="K162" s="60">
        <f>RDG!L62</f>
        <v>0</v>
      </c>
      <c r="L162" s="59"/>
      <c r="M162" s="61"/>
      <c r="N162" s="61"/>
      <c r="O162" s="61"/>
      <c r="P162" s="61"/>
      <c r="Q162" s="61"/>
      <c r="R162" s="61"/>
      <c r="S162" s="61"/>
      <c r="T162" s="61"/>
      <c r="U162" s="61"/>
      <c r="V162" s="61"/>
      <c r="W162" s="61"/>
      <c r="X162" s="60"/>
      <c r="Y162" s="19"/>
      <c r="Z162" s="19"/>
      <c r="AA162" s="19"/>
      <c r="AB162" s="19"/>
      <c r="AC162" s="20"/>
    </row>
    <row r="163" spans="1:29" ht="12.75">
      <c r="A163" s="18"/>
      <c r="B163" s="31"/>
      <c r="C163" s="19"/>
      <c r="D163" s="19" t="s">
        <v>303</v>
      </c>
      <c r="E163" s="19">
        <v>2</v>
      </c>
      <c r="F163" s="19">
        <f>RDG!I63</f>
        <v>162</v>
      </c>
      <c r="G163" s="19">
        <f>IF(RDG!J63=0,"",RDG!J63)</f>
      </c>
      <c r="H163" s="150">
        <f t="shared" si="7"/>
        <v>0</v>
      </c>
      <c r="I163" s="19">
        <f t="shared" si="8"/>
        <v>0</v>
      </c>
      <c r="J163" s="59">
        <f>RDG!K63</f>
        <v>0</v>
      </c>
      <c r="K163" s="60">
        <f>RDG!L63</f>
        <v>0</v>
      </c>
      <c r="L163" s="59"/>
      <c r="M163" s="61"/>
      <c r="N163" s="61"/>
      <c r="O163" s="61"/>
      <c r="P163" s="61"/>
      <c r="Q163" s="61"/>
      <c r="R163" s="61"/>
      <c r="S163" s="61"/>
      <c r="T163" s="61"/>
      <c r="U163" s="61"/>
      <c r="V163" s="61"/>
      <c r="W163" s="61"/>
      <c r="X163" s="60"/>
      <c r="Y163" s="19"/>
      <c r="Z163" s="19"/>
      <c r="AA163" s="19"/>
      <c r="AB163" s="19"/>
      <c r="AC163" s="20"/>
    </row>
    <row r="164" spans="1:29" ht="12.75">
      <c r="A164" s="18"/>
      <c r="B164" s="31"/>
      <c r="C164" s="19"/>
      <c r="D164" s="19" t="s">
        <v>303</v>
      </c>
      <c r="E164" s="19">
        <v>2</v>
      </c>
      <c r="F164" s="19">
        <f>RDG!I64</f>
        <v>163</v>
      </c>
      <c r="G164" s="19">
        <f>IF(RDG!J64=0,"",RDG!J64)</f>
      </c>
      <c r="H164" s="150">
        <f t="shared" si="7"/>
        <v>0</v>
      </c>
      <c r="I164" s="19">
        <f t="shared" si="8"/>
        <v>0</v>
      </c>
      <c r="J164" s="59">
        <f>RDG!K64</f>
        <v>0</v>
      </c>
      <c r="K164" s="60">
        <f>RDG!L64</f>
        <v>0</v>
      </c>
      <c r="L164" s="59"/>
      <c r="M164" s="61"/>
      <c r="N164" s="61"/>
      <c r="O164" s="61"/>
      <c r="P164" s="61"/>
      <c r="Q164" s="61"/>
      <c r="R164" s="61"/>
      <c r="S164" s="61"/>
      <c r="T164" s="61"/>
      <c r="U164" s="61"/>
      <c r="V164" s="61"/>
      <c r="W164" s="61"/>
      <c r="X164" s="60"/>
      <c r="Y164" s="19"/>
      <c r="Z164" s="19"/>
      <c r="AA164" s="19"/>
      <c r="AB164" s="19"/>
      <c r="AC164" s="20"/>
    </row>
    <row r="165" spans="1:29" ht="12.75">
      <c r="A165" s="18"/>
      <c r="B165" s="31"/>
      <c r="C165" s="19"/>
      <c r="D165" s="19" t="s">
        <v>303</v>
      </c>
      <c r="E165" s="19">
        <v>2</v>
      </c>
      <c r="F165" s="19">
        <f>RDG!I65</f>
        <v>164</v>
      </c>
      <c r="G165" s="19">
        <f>IF(RDG!J65=0,"",RDG!J65)</f>
      </c>
      <c r="H165" s="150">
        <f t="shared" si="7"/>
        <v>0</v>
      </c>
      <c r="I165" s="19">
        <f t="shared" si="8"/>
        <v>0</v>
      </c>
      <c r="J165" s="59">
        <f>RDG!K65</f>
        <v>0</v>
      </c>
      <c r="K165" s="60">
        <f>RDG!L65</f>
        <v>0</v>
      </c>
      <c r="L165" s="59"/>
      <c r="M165" s="61"/>
      <c r="N165" s="61"/>
      <c r="O165" s="61"/>
      <c r="P165" s="61"/>
      <c r="Q165" s="61"/>
      <c r="R165" s="61"/>
      <c r="S165" s="61"/>
      <c r="T165" s="61"/>
      <c r="U165" s="61"/>
      <c r="V165" s="61"/>
      <c r="W165" s="61"/>
      <c r="X165" s="60"/>
      <c r="Y165" s="19"/>
      <c r="Z165" s="19"/>
      <c r="AA165" s="19"/>
      <c r="AB165" s="19"/>
      <c r="AC165" s="20"/>
    </row>
    <row r="166" spans="1:29" ht="12.75">
      <c r="A166" s="18"/>
      <c r="B166" s="31"/>
      <c r="C166" s="19"/>
      <c r="D166" s="19" t="s">
        <v>303</v>
      </c>
      <c r="E166" s="19">
        <v>2</v>
      </c>
      <c r="F166" s="19">
        <f>RDG!I66</f>
        <v>165</v>
      </c>
      <c r="G166" s="19">
        <f>IF(RDG!J66=0,"",RDG!J66)</f>
      </c>
      <c r="H166" s="150">
        <f t="shared" si="7"/>
        <v>0</v>
      </c>
      <c r="I166" s="19">
        <f t="shared" si="8"/>
        <v>0</v>
      </c>
      <c r="J166" s="59">
        <f>RDG!K66</f>
        <v>0</v>
      </c>
      <c r="K166" s="60">
        <f>RDG!L66</f>
        <v>0</v>
      </c>
      <c r="L166" s="59"/>
      <c r="M166" s="61"/>
      <c r="N166" s="61"/>
      <c r="O166" s="61"/>
      <c r="P166" s="61"/>
      <c r="Q166" s="61"/>
      <c r="R166" s="61"/>
      <c r="S166" s="61"/>
      <c r="T166" s="61"/>
      <c r="U166" s="61"/>
      <c r="V166" s="61"/>
      <c r="W166" s="61"/>
      <c r="X166" s="60"/>
      <c r="Y166" s="19"/>
      <c r="Z166" s="19"/>
      <c r="AA166" s="19"/>
      <c r="AB166" s="19"/>
      <c r="AC166" s="20"/>
    </row>
    <row r="167" spans="1:29" ht="12.75">
      <c r="A167" s="18"/>
      <c r="B167" s="31"/>
      <c r="C167" s="19"/>
      <c r="D167" s="19" t="s">
        <v>303</v>
      </c>
      <c r="E167" s="19">
        <v>2</v>
      </c>
      <c r="F167" s="19">
        <f>RDG!I67</f>
        <v>166</v>
      </c>
      <c r="G167" s="19">
        <f>IF(RDG!J67=0,"",RDG!J67)</f>
      </c>
      <c r="H167" s="150">
        <f t="shared" si="7"/>
        <v>0</v>
      </c>
      <c r="I167" s="19">
        <f t="shared" si="8"/>
        <v>0</v>
      </c>
      <c r="J167" s="59">
        <f>RDG!K67</f>
        <v>0</v>
      </c>
      <c r="K167" s="60">
        <f>RDG!L67</f>
        <v>0</v>
      </c>
      <c r="L167" s="59"/>
      <c r="M167" s="61"/>
      <c r="N167" s="61"/>
      <c r="O167" s="61"/>
      <c r="P167" s="61"/>
      <c r="Q167" s="61"/>
      <c r="R167" s="61"/>
      <c r="S167" s="61"/>
      <c r="T167" s="61"/>
      <c r="U167" s="61"/>
      <c r="V167" s="61"/>
      <c r="W167" s="61"/>
      <c r="X167" s="60"/>
      <c r="Y167" s="19"/>
      <c r="Z167" s="19"/>
      <c r="AA167" s="19"/>
      <c r="AB167" s="19"/>
      <c r="AC167" s="20"/>
    </row>
    <row r="168" spans="1:29" ht="12.75">
      <c r="A168" s="18"/>
      <c r="B168" s="31"/>
      <c r="C168" s="19"/>
      <c r="D168" s="19" t="s">
        <v>303</v>
      </c>
      <c r="E168" s="19">
        <v>2</v>
      </c>
      <c r="F168" s="19">
        <f>RDG!I68</f>
        <v>167</v>
      </c>
      <c r="G168" s="19">
        <f>IF(RDG!J68=0,"",RDG!J68)</f>
      </c>
      <c r="H168" s="150">
        <f t="shared" si="7"/>
        <v>0</v>
      </c>
      <c r="I168" s="19">
        <f t="shared" si="8"/>
        <v>0</v>
      </c>
      <c r="J168" s="59">
        <f>RDG!K68</f>
        <v>0</v>
      </c>
      <c r="K168" s="60">
        <f>RDG!L68</f>
        <v>0</v>
      </c>
      <c r="L168" s="59"/>
      <c r="M168" s="61"/>
      <c r="N168" s="61"/>
      <c r="O168" s="61"/>
      <c r="P168" s="61"/>
      <c r="Q168" s="61"/>
      <c r="R168" s="61"/>
      <c r="S168" s="61"/>
      <c r="T168" s="61"/>
      <c r="U168" s="61"/>
      <c r="V168" s="61"/>
      <c r="W168" s="61"/>
      <c r="X168" s="60"/>
      <c r="Y168" s="19"/>
      <c r="Z168" s="19"/>
      <c r="AA168" s="19"/>
      <c r="AB168" s="19"/>
      <c r="AC168" s="20"/>
    </row>
    <row r="169" spans="1:29" ht="12.75">
      <c r="A169" s="18"/>
      <c r="B169" s="31"/>
      <c r="C169" s="19"/>
      <c r="D169" s="19" t="s">
        <v>303</v>
      </c>
      <c r="E169" s="19">
        <v>2</v>
      </c>
      <c r="F169" s="19">
        <f>RDG!I69</f>
        <v>168</v>
      </c>
      <c r="G169" s="19">
        <f>IF(RDG!J69=0,"",RDG!J69)</f>
      </c>
      <c r="H169" s="150">
        <f t="shared" si="7"/>
        <v>0</v>
      </c>
      <c r="I169" s="19">
        <f t="shared" si="8"/>
        <v>0</v>
      </c>
      <c r="J169" s="59">
        <f>RDG!K69</f>
        <v>0</v>
      </c>
      <c r="K169" s="60">
        <f>RDG!L69</f>
        <v>0</v>
      </c>
      <c r="L169" s="59"/>
      <c r="M169" s="61"/>
      <c r="N169" s="61"/>
      <c r="O169" s="61"/>
      <c r="P169" s="61"/>
      <c r="Q169" s="61"/>
      <c r="R169" s="61"/>
      <c r="S169" s="61"/>
      <c r="T169" s="61"/>
      <c r="U169" s="61"/>
      <c r="V169" s="61"/>
      <c r="W169" s="61"/>
      <c r="X169" s="60"/>
      <c r="Y169" s="19"/>
      <c r="Z169" s="19"/>
      <c r="AA169" s="19"/>
      <c r="AB169" s="19"/>
      <c r="AC169" s="20"/>
    </row>
    <row r="170" spans="1:29" ht="12.75">
      <c r="A170" s="18"/>
      <c r="B170" s="31"/>
      <c r="C170" s="19"/>
      <c r="D170" s="19" t="s">
        <v>303</v>
      </c>
      <c r="E170" s="19">
        <v>2</v>
      </c>
      <c r="F170" s="19">
        <f>RDG!I72</f>
        <v>169</v>
      </c>
      <c r="G170" s="19">
        <f>IF(RDG!J72=0,"",RDG!J72)</f>
      </c>
      <c r="H170" s="150">
        <f t="shared" si="7"/>
        <v>0</v>
      </c>
      <c r="I170" s="19">
        <f t="shared" si="8"/>
        <v>0</v>
      </c>
      <c r="J170" s="59">
        <f>RDG!K72</f>
        <v>0</v>
      </c>
      <c r="K170" s="60">
        <f>RDG!L72</f>
        <v>0</v>
      </c>
      <c r="L170" s="59"/>
      <c r="M170" s="61"/>
      <c r="N170" s="61"/>
      <c r="O170" s="61"/>
      <c r="P170" s="61"/>
      <c r="Q170" s="61"/>
      <c r="R170" s="61"/>
      <c r="S170" s="61"/>
      <c r="T170" s="61"/>
      <c r="U170" s="61"/>
      <c r="V170" s="61"/>
      <c r="W170" s="61"/>
      <c r="X170" s="60"/>
      <c r="Y170" s="19"/>
      <c r="Z170" s="19"/>
      <c r="AA170" s="19"/>
      <c r="AB170" s="19"/>
      <c r="AC170" s="20"/>
    </row>
    <row r="171" spans="1:29" ht="12.75">
      <c r="A171" s="18"/>
      <c r="B171" s="31"/>
      <c r="C171" s="19"/>
      <c r="D171" s="19" t="s">
        <v>303</v>
      </c>
      <c r="E171" s="19">
        <v>2</v>
      </c>
      <c r="F171" s="19">
        <f>RDG!I73</f>
        <v>170</v>
      </c>
      <c r="G171" s="19">
        <f>IF(RDG!J73=0,"",RDG!J73)</f>
      </c>
      <c r="H171" s="150">
        <f t="shared" si="7"/>
        <v>0</v>
      </c>
      <c r="I171" s="19">
        <f t="shared" si="8"/>
        <v>0</v>
      </c>
      <c r="J171" s="59">
        <f>RDG!K73</f>
        <v>0</v>
      </c>
      <c r="K171" s="60">
        <f>RDG!L73</f>
        <v>0</v>
      </c>
      <c r="L171" s="59"/>
      <c r="M171" s="61"/>
      <c r="N171" s="61"/>
      <c r="O171" s="61"/>
      <c r="P171" s="61"/>
      <c r="Q171" s="61"/>
      <c r="R171" s="61"/>
      <c r="S171" s="61"/>
      <c r="T171" s="61"/>
      <c r="U171" s="61"/>
      <c r="V171" s="61"/>
      <c r="W171" s="61"/>
      <c r="X171" s="60"/>
      <c r="Y171" s="19"/>
      <c r="Z171" s="19"/>
      <c r="AA171" s="19"/>
      <c r="AB171" s="19"/>
      <c r="AC171" s="20"/>
    </row>
    <row r="172" spans="1:29" ht="12.75">
      <c r="A172" s="18"/>
      <c r="B172" s="31"/>
      <c r="C172" s="19"/>
      <c r="D172" s="19" t="s">
        <v>292</v>
      </c>
      <c r="E172" s="19">
        <v>3</v>
      </c>
      <c r="F172" s="19">
        <f>PodDop!J10</f>
        <v>171</v>
      </c>
      <c r="G172" s="19"/>
      <c r="H172" s="150">
        <f t="shared" si="7"/>
        <v>0</v>
      </c>
      <c r="I172" s="19">
        <f t="shared" si="8"/>
        <v>0</v>
      </c>
      <c r="J172" s="59">
        <f>PodDop!K10</f>
        <v>0</v>
      </c>
      <c r="K172" s="60">
        <f>PodDop!L10</f>
        <v>0</v>
      </c>
      <c r="L172" s="59"/>
      <c r="M172" s="61"/>
      <c r="N172" s="61"/>
      <c r="O172" s="61"/>
      <c r="P172" s="61"/>
      <c r="Q172" s="61"/>
      <c r="R172" s="61"/>
      <c r="S172" s="61"/>
      <c r="T172" s="61"/>
      <c r="U172" s="61"/>
      <c r="V172" s="61"/>
      <c r="W172" s="61"/>
      <c r="X172" s="60"/>
      <c r="Y172" s="19"/>
      <c r="Z172" s="19"/>
      <c r="AA172" s="19"/>
      <c r="AB172" s="19"/>
      <c r="AC172" s="20"/>
    </row>
    <row r="173" spans="1:29" ht="12.75">
      <c r="A173" s="18"/>
      <c r="B173" s="31"/>
      <c r="C173" s="19"/>
      <c r="D173" s="19" t="s">
        <v>292</v>
      </c>
      <c r="E173" s="19">
        <v>3</v>
      </c>
      <c r="F173" s="19">
        <f>PodDop!J11</f>
        <v>172</v>
      </c>
      <c r="G173" s="19"/>
      <c r="H173" s="150">
        <f t="shared" si="7"/>
        <v>51600</v>
      </c>
      <c r="I173" s="19">
        <f t="shared" si="8"/>
        <v>0</v>
      </c>
      <c r="J173" s="59">
        <f>PodDop!K11</f>
        <v>10000</v>
      </c>
      <c r="K173" s="60">
        <f>PodDop!L11</f>
        <v>10000</v>
      </c>
      <c r="L173" s="59"/>
      <c r="M173" s="61"/>
      <c r="N173" s="61"/>
      <c r="O173" s="61"/>
      <c r="P173" s="61"/>
      <c r="Q173" s="61"/>
      <c r="R173" s="61"/>
      <c r="S173" s="61"/>
      <c r="T173" s="61"/>
      <c r="U173" s="61"/>
      <c r="V173" s="61"/>
      <c r="W173" s="61"/>
      <c r="X173" s="60"/>
      <c r="Y173" s="19"/>
      <c r="Z173" s="19"/>
      <c r="AA173" s="19"/>
      <c r="AB173" s="19"/>
      <c r="AC173" s="20"/>
    </row>
    <row r="174" spans="1:29" ht="12.75">
      <c r="A174" s="18"/>
      <c r="B174" s="31"/>
      <c r="C174" s="19"/>
      <c r="D174" s="19" t="s">
        <v>292</v>
      </c>
      <c r="E174" s="19">
        <v>3</v>
      </c>
      <c r="F174" s="19">
        <f>PodDop!J12</f>
        <v>173</v>
      </c>
      <c r="G174" s="19"/>
      <c r="H174" s="150">
        <f t="shared" si="7"/>
        <v>0</v>
      </c>
      <c r="I174" s="19">
        <f t="shared" si="8"/>
        <v>0</v>
      </c>
      <c r="J174" s="59">
        <f>PodDop!K12</f>
        <v>0</v>
      </c>
      <c r="K174" s="60">
        <f>PodDop!L12</f>
        <v>0</v>
      </c>
      <c r="L174" s="59"/>
      <c r="M174" s="61"/>
      <c r="N174" s="61"/>
      <c r="O174" s="61"/>
      <c r="P174" s="61"/>
      <c r="Q174" s="61"/>
      <c r="R174" s="61"/>
      <c r="S174" s="61"/>
      <c r="T174" s="61"/>
      <c r="U174" s="61"/>
      <c r="V174" s="61"/>
      <c r="W174" s="61"/>
      <c r="X174" s="60"/>
      <c r="Y174" s="19"/>
      <c r="Z174" s="19"/>
      <c r="AA174" s="19"/>
      <c r="AB174" s="19"/>
      <c r="AC174" s="20"/>
    </row>
    <row r="175" spans="1:29" ht="12.75">
      <c r="A175" s="18"/>
      <c r="B175" s="31"/>
      <c r="C175" s="19"/>
      <c r="D175" s="19" t="s">
        <v>292</v>
      </c>
      <c r="E175" s="19">
        <v>3</v>
      </c>
      <c r="F175" s="19">
        <f>PodDop!J13</f>
        <v>174</v>
      </c>
      <c r="G175" s="19"/>
      <c r="H175" s="150">
        <f t="shared" si="7"/>
        <v>0</v>
      </c>
      <c r="I175" s="19">
        <f t="shared" si="8"/>
        <v>0</v>
      </c>
      <c r="J175" s="59">
        <f>PodDop!K13</f>
        <v>0</v>
      </c>
      <c r="K175" s="60">
        <f>PodDop!L13</f>
        <v>0</v>
      </c>
      <c r="L175" s="59"/>
      <c r="M175" s="61"/>
      <c r="N175" s="61"/>
      <c r="O175" s="61"/>
      <c r="P175" s="61"/>
      <c r="Q175" s="61"/>
      <c r="R175" s="61"/>
      <c r="S175" s="61"/>
      <c r="T175" s="61"/>
      <c r="U175" s="61"/>
      <c r="V175" s="61"/>
      <c r="W175" s="61"/>
      <c r="X175" s="60"/>
      <c r="Y175" s="19"/>
      <c r="Z175" s="19"/>
      <c r="AA175" s="19"/>
      <c r="AB175" s="19"/>
      <c r="AC175" s="20"/>
    </row>
    <row r="176" spans="1:29" ht="12.75">
      <c r="A176" s="18"/>
      <c r="B176" s="31"/>
      <c r="C176" s="19"/>
      <c r="D176" s="19" t="s">
        <v>292</v>
      </c>
      <c r="E176" s="19">
        <v>3</v>
      </c>
      <c r="F176" s="19">
        <f>PodDop!J14</f>
        <v>175</v>
      </c>
      <c r="G176" s="19"/>
      <c r="H176" s="150">
        <f t="shared" si="7"/>
        <v>0</v>
      </c>
      <c r="I176" s="19">
        <f t="shared" si="8"/>
        <v>0</v>
      </c>
      <c r="J176" s="59">
        <f>PodDop!K14</f>
        <v>0</v>
      </c>
      <c r="K176" s="60">
        <f>PodDop!L14</f>
        <v>0</v>
      </c>
      <c r="L176" s="59"/>
      <c r="M176" s="61"/>
      <c r="N176" s="61"/>
      <c r="O176" s="61"/>
      <c r="P176" s="61"/>
      <c r="Q176" s="61"/>
      <c r="R176" s="61"/>
      <c r="S176" s="61"/>
      <c r="T176" s="61"/>
      <c r="U176" s="61"/>
      <c r="V176" s="61"/>
      <c r="W176" s="61"/>
      <c r="X176" s="60"/>
      <c r="Y176" s="19"/>
      <c r="Z176" s="19"/>
      <c r="AA176" s="19"/>
      <c r="AB176" s="19"/>
      <c r="AC176" s="20"/>
    </row>
    <row r="177" spans="1:29" ht="12.75">
      <c r="A177" s="18"/>
      <c r="B177" s="31"/>
      <c r="C177" s="19"/>
      <c r="D177" s="19" t="s">
        <v>292</v>
      </c>
      <c r="E177" s="19">
        <v>3</v>
      </c>
      <c r="F177" s="19">
        <f>PodDop!J15</f>
        <v>176</v>
      </c>
      <c r="G177" s="19"/>
      <c r="H177" s="150">
        <f t="shared" si="7"/>
        <v>0</v>
      </c>
      <c r="I177" s="19">
        <f t="shared" si="8"/>
        <v>0</v>
      </c>
      <c r="J177" s="59">
        <f>PodDop!K15</f>
        <v>0</v>
      </c>
      <c r="K177" s="60">
        <f>PodDop!L15</f>
        <v>0</v>
      </c>
      <c r="L177" s="59"/>
      <c r="M177" s="61"/>
      <c r="N177" s="61"/>
      <c r="O177" s="61"/>
      <c r="P177" s="61"/>
      <c r="Q177" s="61"/>
      <c r="R177" s="61"/>
      <c r="S177" s="61"/>
      <c r="T177" s="61"/>
      <c r="U177" s="61"/>
      <c r="V177" s="61"/>
      <c r="W177" s="61"/>
      <c r="X177" s="60"/>
      <c r="Y177" s="19"/>
      <c r="Z177" s="19"/>
      <c r="AA177" s="19"/>
      <c r="AB177" s="19"/>
      <c r="AC177" s="20"/>
    </row>
    <row r="178" spans="1:29" ht="12.75">
      <c r="A178" s="18"/>
      <c r="B178" s="31"/>
      <c r="C178" s="19"/>
      <c r="D178" s="19" t="s">
        <v>292</v>
      </c>
      <c r="E178" s="19">
        <v>3</v>
      </c>
      <c r="F178" s="19">
        <f>PodDop!J16</f>
        <v>177</v>
      </c>
      <c r="G178" s="19"/>
      <c r="H178" s="150">
        <f t="shared" si="7"/>
        <v>0</v>
      </c>
      <c r="I178" s="19">
        <f t="shared" si="8"/>
        <v>0</v>
      </c>
      <c r="J178" s="59">
        <f>PodDop!K16</f>
        <v>0</v>
      </c>
      <c r="K178" s="60">
        <f>PodDop!L16</f>
        <v>0</v>
      </c>
      <c r="L178" s="59"/>
      <c r="M178" s="61"/>
      <c r="N178" s="61"/>
      <c r="O178" s="61"/>
      <c r="P178" s="61"/>
      <c r="Q178" s="61"/>
      <c r="R178" s="61"/>
      <c r="S178" s="61"/>
      <c r="T178" s="61"/>
      <c r="U178" s="61"/>
      <c r="V178" s="61"/>
      <c r="W178" s="61"/>
      <c r="X178" s="60"/>
      <c r="Y178" s="19"/>
      <c r="Z178" s="19"/>
      <c r="AA178" s="19"/>
      <c r="AB178" s="19"/>
      <c r="AC178" s="20"/>
    </row>
    <row r="179" spans="1:29" ht="12.75">
      <c r="A179" s="18"/>
      <c r="B179" s="31"/>
      <c r="C179" s="19"/>
      <c r="D179" s="19" t="s">
        <v>292</v>
      </c>
      <c r="E179" s="19">
        <v>3</v>
      </c>
      <c r="F179" s="19">
        <f>PodDop!J17</f>
        <v>178</v>
      </c>
      <c r="G179" s="19"/>
      <c r="H179" s="150">
        <f t="shared" si="7"/>
        <v>0</v>
      </c>
      <c r="I179" s="19">
        <f t="shared" si="8"/>
        <v>0</v>
      </c>
      <c r="J179" s="59">
        <f>PodDop!K17</f>
        <v>0</v>
      </c>
      <c r="K179" s="60">
        <f>PodDop!L17</f>
        <v>0</v>
      </c>
      <c r="L179" s="59"/>
      <c r="M179" s="61"/>
      <c r="N179" s="61"/>
      <c r="O179" s="61"/>
      <c r="P179" s="61"/>
      <c r="Q179" s="61"/>
      <c r="R179" s="61"/>
      <c r="S179" s="61"/>
      <c r="T179" s="61"/>
      <c r="U179" s="61"/>
      <c r="V179" s="61"/>
      <c r="W179" s="61"/>
      <c r="X179" s="60"/>
      <c r="Y179" s="19"/>
      <c r="Z179" s="19"/>
      <c r="AA179" s="19"/>
      <c r="AB179" s="19"/>
      <c r="AC179" s="20"/>
    </row>
    <row r="180" spans="1:29" ht="12.75">
      <c r="A180" s="18"/>
      <c r="B180" s="31"/>
      <c r="C180" s="19"/>
      <c r="D180" s="19" t="s">
        <v>292</v>
      </c>
      <c r="E180" s="19">
        <v>3</v>
      </c>
      <c r="F180" s="19">
        <f>PodDop!J18</f>
        <v>179</v>
      </c>
      <c r="G180" s="19"/>
      <c r="H180" s="150">
        <f t="shared" si="7"/>
        <v>256648.41</v>
      </c>
      <c r="I180" s="19">
        <f t="shared" si="8"/>
        <v>0</v>
      </c>
      <c r="J180" s="59">
        <f>PodDop!K18</f>
        <v>47793</v>
      </c>
      <c r="K180" s="60">
        <f>PodDop!L18</f>
        <v>47793</v>
      </c>
      <c r="L180" s="59"/>
      <c r="M180" s="61"/>
      <c r="N180" s="61"/>
      <c r="O180" s="61"/>
      <c r="P180" s="61"/>
      <c r="Q180" s="61"/>
      <c r="R180" s="61"/>
      <c r="S180" s="61"/>
      <c r="T180" s="61"/>
      <c r="U180" s="61"/>
      <c r="V180" s="61"/>
      <c r="W180" s="61"/>
      <c r="X180" s="60"/>
      <c r="Y180" s="19"/>
      <c r="Z180" s="19"/>
      <c r="AA180" s="19"/>
      <c r="AB180" s="19"/>
      <c r="AC180" s="20"/>
    </row>
    <row r="181" spans="1:29" ht="12.75">
      <c r="A181" s="18"/>
      <c r="B181" s="31"/>
      <c r="C181" s="19"/>
      <c r="D181" s="19" t="s">
        <v>292</v>
      </c>
      <c r="E181" s="19">
        <v>3</v>
      </c>
      <c r="F181" s="19">
        <f>PodDop!J19</f>
        <v>180</v>
      </c>
      <c r="G181" s="19"/>
      <c r="H181" s="150">
        <f t="shared" si="7"/>
        <v>5310624.6</v>
      </c>
      <c r="I181" s="19">
        <f t="shared" si="8"/>
        <v>0</v>
      </c>
      <c r="J181" s="59">
        <f>PodDop!K19</f>
        <v>983449</v>
      </c>
      <c r="K181" s="60">
        <f>PodDop!L19</f>
        <v>983449</v>
      </c>
      <c r="L181" s="59"/>
      <c r="M181" s="61"/>
      <c r="N181" s="61"/>
      <c r="O181" s="61"/>
      <c r="P181" s="61"/>
      <c r="Q181" s="61"/>
      <c r="R181" s="61"/>
      <c r="S181" s="61"/>
      <c r="T181" s="61"/>
      <c r="U181" s="61"/>
      <c r="V181" s="61"/>
      <c r="W181" s="61"/>
      <c r="X181" s="60"/>
      <c r="Y181" s="19"/>
      <c r="Z181" s="19"/>
      <c r="AA181" s="19"/>
      <c r="AB181" s="19"/>
      <c r="AC181" s="20"/>
    </row>
    <row r="182" spans="1:29" ht="12.75">
      <c r="A182" s="18"/>
      <c r="B182" s="31"/>
      <c r="C182" s="19"/>
      <c r="D182" s="19" t="s">
        <v>292</v>
      </c>
      <c r="E182" s="19">
        <v>3</v>
      </c>
      <c r="F182" s="19">
        <f>PodDop!J20</f>
        <v>181</v>
      </c>
      <c r="G182" s="19"/>
      <c r="H182" s="150">
        <f t="shared" si="7"/>
        <v>0</v>
      </c>
      <c r="I182" s="19">
        <f t="shared" si="8"/>
        <v>0</v>
      </c>
      <c r="J182" s="59">
        <f>PodDop!K20</f>
        <v>0</v>
      </c>
      <c r="K182" s="60">
        <f>PodDop!L20</f>
        <v>0</v>
      </c>
      <c r="L182" s="59"/>
      <c r="M182" s="61"/>
      <c r="N182" s="61"/>
      <c r="O182" s="61"/>
      <c r="P182" s="61"/>
      <c r="Q182" s="61"/>
      <c r="R182" s="61"/>
      <c r="S182" s="61"/>
      <c r="T182" s="61"/>
      <c r="U182" s="61"/>
      <c r="V182" s="61"/>
      <c r="W182" s="61"/>
      <c r="X182" s="60"/>
      <c r="Y182" s="19"/>
      <c r="Z182" s="19"/>
      <c r="AA182" s="19"/>
      <c r="AB182" s="19"/>
      <c r="AC182" s="20"/>
    </row>
    <row r="183" spans="1:29" ht="12.75">
      <c r="A183" s="18"/>
      <c r="B183" s="31"/>
      <c r="C183" s="19"/>
      <c r="D183" s="19" t="s">
        <v>292</v>
      </c>
      <c r="E183" s="19">
        <v>3</v>
      </c>
      <c r="F183" s="19">
        <f>PodDop!J21</f>
        <v>182</v>
      </c>
      <c r="G183" s="19"/>
      <c r="H183" s="150">
        <f t="shared" si="7"/>
        <v>0</v>
      </c>
      <c r="I183" s="19">
        <f t="shared" si="8"/>
        <v>0</v>
      </c>
      <c r="J183" s="59">
        <f>PodDop!K21</f>
        <v>0</v>
      </c>
      <c r="K183" s="60">
        <f>PodDop!L21</f>
        <v>0</v>
      </c>
      <c r="L183" s="59"/>
      <c r="M183" s="61"/>
      <c r="N183" s="61"/>
      <c r="O183" s="61"/>
      <c r="P183" s="61"/>
      <c r="Q183" s="61"/>
      <c r="R183" s="61"/>
      <c r="S183" s="61"/>
      <c r="T183" s="61"/>
      <c r="U183" s="61"/>
      <c r="V183" s="61"/>
      <c r="W183" s="61"/>
      <c r="X183" s="60"/>
      <c r="Y183" s="19"/>
      <c r="Z183" s="19"/>
      <c r="AA183" s="19"/>
      <c r="AB183" s="19"/>
      <c r="AC183" s="20"/>
    </row>
    <row r="184" spans="1:29" ht="12.75">
      <c r="A184" s="18"/>
      <c r="B184" s="31"/>
      <c r="C184" s="19"/>
      <c r="D184" s="19" t="s">
        <v>292</v>
      </c>
      <c r="E184" s="19">
        <v>3</v>
      </c>
      <c r="F184" s="19">
        <f>PodDop!J22</f>
        <v>183</v>
      </c>
      <c r="G184" s="19"/>
      <c r="H184" s="150">
        <f t="shared" si="7"/>
        <v>0</v>
      </c>
      <c r="I184" s="19">
        <f t="shared" si="8"/>
        <v>0</v>
      </c>
      <c r="J184" s="59">
        <f>PodDop!K22</f>
        <v>0</v>
      </c>
      <c r="K184" s="60">
        <f>PodDop!L22</f>
        <v>0</v>
      </c>
      <c r="L184" s="59"/>
      <c r="M184" s="61"/>
      <c r="N184" s="61"/>
      <c r="O184" s="61"/>
      <c r="P184" s="61"/>
      <c r="Q184" s="61"/>
      <c r="R184" s="61"/>
      <c r="S184" s="61"/>
      <c r="T184" s="61"/>
      <c r="U184" s="61"/>
      <c r="V184" s="61"/>
      <c r="W184" s="61"/>
      <c r="X184" s="60"/>
      <c r="Y184" s="19"/>
      <c r="Z184" s="19"/>
      <c r="AA184" s="19"/>
      <c r="AB184" s="19"/>
      <c r="AC184" s="20"/>
    </row>
    <row r="185" spans="1:29" ht="12.75">
      <c r="A185" s="18"/>
      <c r="B185" s="31"/>
      <c r="C185" s="19"/>
      <c r="D185" s="19" t="s">
        <v>292</v>
      </c>
      <c r="E185" s="19">
        <v>3</v>
      </c>
      <c r="F185" s="19">
        <f>PodDop!J23</f>
        <v>184</v>
      </c>
      <c r="G185" s="19"/>
      <c r="H185" s="150">
        <f t="shared" si="7"/>
        <v>39015.36</v>
      </c>
      <c r="I185" s="19">
        <f t="shared" si="8"/>
        <v>0</v>
      </c>
      <c r="J185" s="59">
        <f>PodDop!K23</f>
        <v>7068</v>
      </c>
      <c r="K185" s="60">
        <f>PodDop!L23</f>
        <v>7068</v>
      </c>
      <c r="L185" s="59"/>
      <c r="M185" s="61"/>
      <c r="N185" s="61"/>
      <c r="O185" s="61"/>
      <c r="P185" s="61"/>
      <c r="Q185" s="61"/>
      <c r="R185" s="61"/>
      <c r="S185" s="61"/>
      <c r="T185" s="61"/>
      <c r="U185" s="61"/>
      <c r="V185" s="61"/>
      <c r="W185" s="61"/>
      <c r="X185" s="60"/>
      <c r="Y185" s="19"/>
      <c r="Z185" s="19"/>
      <c r="AA185" s="19"/>
      <c r="AB185" s="19"/>
      <c r="AC185" s="20"/>
    </row>
    <row r="186" spans="1:29" ht="12.75">
      <c r="A186" s="18"/>
      <c r="B186" s="31"/>
      <c r="C186" s="19"/>
      <c r="D186" s="19" t="s">
        <v>292</v>
      </c>
      <c r="E186" s="19">
        <v>3</v>
      </c>
      <c r="F186" s="19">
        <f>PodDop!J24</f>
        <v>185</v>
      </c>
      <c r="G186" s="19"/>
      <c r="H186" s="150">
        <f t="shared" si="7"/>
        <v>0</v>
      </c>
      <c r="I186" s="19">
        <f t="shared" si="8"/>
        <v>0</v>
      </c>
      <c r="J186" s="59">
        <f>PodDop!K24</f>
        <v>0</v>
      </c>
      <c r="K186" s="60">
        <f>PodDop!L24</f>
        <v>0</v>
      </c>
      <c r="L186" s="59"/>
      <c r="M186" s="61"/>
      <c r="N186" s="61"/>
      <c r="O186" s="61"/>
      <c r="P186" s="61"/>
      <c r="Q186" s="61"/>
      <c r="R186" s="61"/>
      <c r="S186" s="61"/>
      <c r="T186" s="61"/>
      <c r="U186" s="61"/>
      <c r="V186" s="61"/>
      <c r="W186" s="61"/>
      <c r="X186" s="60"/>
      <c r="Y186" s="19"/>
      <c r="Z186" s="19"/>
      <c r="AA186" s="19"/>
      <c r="AB186" s="19"/>
      <c r="AC186" s="20"/>
    </row>
    <row r="187" spans="1:29" ht="12.75">
      <c r="A187" s="18"/>
      <c r="B187" s="31"/>
      <c r="C187" s="19"/>
      <c r="D187" s="19" t="s">
        <v>292</v>
      </c>
      <c r="E187" s="19">
        <v>3</v>
      </c>
      <c r="F187" s="19">
        <f>PodDop!J25</f>
        <v>186</v>
      </c>
      <c r="G187" s="19"/>
      <c r="H187" s="150">
        <f t="shared" si="7"/>
        <v>0</v>
      </c>
      <c r="I187" s="19">
        <f t="shared" si="8"/>
        <v>0</v>
      </c>
      <c r="J187" s="59">
        <f>PodDop!K25</f>
        <v>0</v>
      </c>
      <c r="K187" s="60">
        <f>PodDop!L25</f>
        <v>0</v>
      </c>
      <c r="L187" s="59"/>
      <c r="M187" s="61"/>
      <c r="N187" s="61"/>
      <c r="O187" s="61"/>
      <c r="P187" s="61"/>
      <c r="Q187" s="61"/>
      <c r="R187" s="61"/>
      <c r="S187" s="61"/>
      <c r="T187" s="61"/>
      <c r="U187" s="61"/>
      <c r="V187" s="61"/>
      <c r="W187" s="61"/>
      <c r="X187" s="60"/>
      <c r="Y187" s="19"/>
      <c r="Z187" s="19"/>
      <c r="AA187" s="19"/>
      <c r="AB187" s="19"/>
      <c r="AC187" s="20"/>
    </row>
    <row r="188" spans="1:29" ht="12.75">
      <c r="A188" s="18"/>
      <c r="B188" s="31"/>
      <c r="C188" s="19"/>
      <c r="D188" s="19" t="s">
        <v>292</v>
      </c>
      <c r="E188" s="19">
        <v>3</v>
      </c>
      <c r="F188" s="19">
        <f>PodDop!J26</f>
        <v>187</v>
      </c>
      <c r="G188" s="19"/>
      <c r="H188" s="150">
        <f t="shared" si="7"/>
        <v>5881019.1</v>
      </c>
      <c r="I188" s="19">
        <f t="shared" si="8"/>
        <v>0</v>
      </c>
      <c r="J188" s="59">
        <f>PodDop!K26</f>
        <v>1048310</v>
      </c>
      <c r="K188" s="60">
        <f>PodDop!L26</f>
        <v>1048310</v>
      </c>
      <c r="L188" s="59"/>
      <c r="M188" s="61"/>
      <c r="N188" s="61"/>
      <c r="O188" s="61"/>
      <c r="P188" s="61"/>
      <c r="Q188" s="61"/>
      <c r="R188" s="61"/>
      <c r="S188" s="61"/>
      <c r="T188" s="61"/>
      <c r="U188" s="61"/>
      <c r="V188" s="61"/>
      <c r="W188" s="61"/>
      <c r="X188" s="60"/>
      <c r="Y188" s="19"/>
      <c r="Z188" s="19"/>
      <c r="AA188" s="19"/>
      <c r="AB188" s="19"/>
      <c r="AC188" s="20"/>
    </row>
    <row r="189" spans="1:29" ht="12.75">
      <c r="A189" s="18"/>
      <c r="B189" s="31"/>
      <c r="C189" s="19"/>
      <c r="D189" s="19" t="s">
        <v>292</v>
      </c>
      <c r="E189" s="19">
        <v>3</v>
      </c>
      <c r="F189" s="19">
        <f>PodDop!J27</f>
        <v>188</v>
      </c>
      <c r="G189" s="19"/>
      <c r="H189" s="150">
        <f t="shared" si="7"/>
        <v>0</v>
      </c>
      <c r="I189" s="19">
        <f t="shared" si="8"/>
        <v>0</v>
      </c>
      <c r="J189" s="59">
        <f>PodDop!K27</f>
        <v>0</v>
      </c>
      <c r="K189" s="60">
        <f>PodDop!L27</f>
        <v>0</v>
      </c>
      <c r="L189" s="59"/>
      <c r="M189" s="61"/>
      <c r="N189" s="61"/>
      <c r="O189" s="61"/>
      <c r="P189" s="61"/>
      <c r="Q189" s="61"/>
      <c r="R189" s="61"/>
      <c r="S189" s="61"/>
      <c r="T189" s="61"/>
      <c r="U189" s="61"/>
      <c r="V189" s="61"/>
      <c r="W189" s="61"/>
      <c r="X189" s="60"/>
      <c r="Y189" s="19"/>
      <c r="Z189" s="19"/>
      <c r="AA189" s="19"/>
      <c r="AB189" s="19"/>
      <c r="AC189" s="20"/>
    </row>
    <row r="190" spans="1:29" ht="12.75">
      <c r="A190" s="18"/>
      <c r="B190" s="31"/>
      <c r="C190" s="19"/>
      <c r="D190" s="19" t="s">
        <v>292</v>
      </c>
      <c r="E190" s="19">
        <v>3</v>
      </c>
      <c r="F190" s="19">
        <f>PodDop!J28</f>
        <v>189</v>
      </c>
      <c r="G190" s="19"/>
      <c r="H190" s="150">
        <f t="shared" si="7"/>
        <v>0</v>
      </c>
      <c r="I190" s="19">
        <f t="shared" si="8"/>
        <v>0</v>
      </c>
      <c r="J190" s="59">
        <f>PodDop!K28</f>
        <v>0</v>
      </c>
      <c r="K190" s="60">
        <f>PodDop!L28</f>
        <v>0</v>
      </c>
      <c r="L190" s="59"/>
      <c r="M190" s="61"/>
      <c r="N190" s="61"/>
      <c r="O190" s="61"/>
      <c r="P190" s="61"/>
      <c r="Q190" s="61"/>
      <c r="R190" s="61"/>
      <c r="S190" s="61"/>
      <c r="T190" s="61"/>
      <c r="U190" s="61"/>
      <c r="V190" s="61"/>
      <c r="W190" s="61"/>
      <c r="X190" s="60"/>
      <c r="Y190" s="19"/>
      <c r="Z190" s="19"/>
      <c r="AA190" s="19"/>
      <c r="AB190" s="19"/>
      <c r="AC190" s="20"/>
    </row>
    <row r="191" spans="1:29" ht="12.75">
      <c r="A191" s="18"/>
      <c r="B191" s="31"/>
      <c r="C191" s="19"/>
      <c r="D191" s="19" t="s">
        <v>292</v>
      </c>
      <c r="E191" s="19">
        <v>3</v>
      </c>
      <c r="F191" s="19">
        <f>PodDop!J29</f>
        <v>190</v>
      </c>
      <c r="G191" s="19"/>
      <c r="H191" s="150">
        <f t="shared" si="7"/>
        <v>0</v>
      </c>
      <c r="I191" s="19">
        <f t="shared" si="8"/>
        <v>0</v>
      </c>
      <c r="J191" s="59">
        <f>PodDop!K29</f>
        <v>0</v>
      </c>
      <c r="K191" s="60">
        <f>PodDop!L29</f>
        <v>0</v>
      </c>
      <c r="L191" s="59"/>
      <c r="M191" s="61"/>
      <c r="N191" s="61"/>
      <c r="O191" s="61"/>
      <c r="P191" s="61"/>
      <c r="Q191" s="61"/>
      <c r="R191" s="61"/>
      <c r="S191" s="61"/>
      <c r="T191" s="61"/>
      <c r="U191" s="61"/>
      <c r="V191" s="61"/>
      <c r="W191" s="61"/>
      <c r="X191" s="60"/>
      <c r="Y191" s="19"/>
      <c r="Z191" s="19"/>
      <c r="AA191" s="19"/>
      <c r="AB191" s="19"/>
      <c r="AC191" s="20"/>
    </row>
    <row r="192" spans="1:29" ht="12.75">
      <c r="A192" s="18"/>
      <c r="B192" s="31"/>
      <c r="C192" s="19"/>
      <c r="D192" s="19" t="s">
        <v>292</v>
      </c>
      <c r="E192" s="19">
        <v>3</v>
      </c>
      <c r="F192" s="19">
        <f>PodDop!J30</f>
        <v>191</v>
      </c>
      <c r="G192" s="19"/>
      <c r="H192" s="150">
        <f t="shared" si="7"/>
        <v>0</v>
      </c>
      <c r="I192" s="19">
        <f t="shared" si="8"/>
        <v>0</v>
      </c>
      <c r="J192" s="59">
        <f>PodDop!K30</f>
        <v>0</v>
      </c>
      <c r="K192" s="60">
        <f>PodDop!L30</f>
        <v>0</v>
      </c>
      <c r="L192" s="59"/>
      <c r="M192" s="61"/>
      <c r="N192" s="61"/>
      <c r="O192" s="61"/>
      <c r="P192" s="61"/>
      <c r="Q192" s="61"/>
      <c r="R192" s="61"/>
      <c r="S192" s="61"/>
      <c r="T192" s="61"/>
      <c r="U192" s="61"/>
      <c r="V192" s="61"/>
      <c r="W192" s="61"/>
      <c r="X192" s="60"/>
      <c r="Y192" s="19"/>
      <c r="Z192" s="19"/>
      <c r="AA192" s="19"/>
      <c r="AB192" s="19"/>
      <c r="AC192" s="20"/>
    </row>
    <row r="193" spans="1:29" ht="12.75">
      <c r="A193" s="18"/>
      <c r="B193" s="31"/>
      <c r="C193" s="19"/>
      <c r="D193" s="19" t="s">
        <v>292</v>
      </c>
      <c r="E193" s="19">
        <v>3</v>
      </c>
      <c r="F193" s="19">
        <f>PodDop!J31</f>
        <v>192</v>
      </c>
      <c r="G193" s="19"/>
      <c r="H193" s="150">
        <f t="shared" si="7"/>
        <v>0</v>
      </c>
      <c r="I193" s="19">
        <f t="shared" si="8"/>
        <v>0</v>
      </c>
      <c r="J193" s="59">
        <f>PodDop!K31</f>
        <v>0</v>
      </c>
      <c r="K193" s="60">
        <f>PodDop!L31</f>
        <v>0</v>
      </c>
      <c r="L193" s="59"/>
      <c r="M193" s="61"/>
      <c r="N193" s="61"/>
      <c r="O193" s="61"/>
      <c r="P193" s="61"/>
      <c r="Q193" s="61"/>
      <c r="R193" s="61"/>
      <c r="S193" s="61"/>
      <c r="T193" s="61"/>
      <c r="U193" s="61"/>
      <c r="V193" s="61"/>
      <c r="W193" s="61"/>
      <c r="X193" s="60"/>
      <c r="Y193" s="19"/>
      <c r="Z193" s="19"/>
      <c r="AA193" s="19"/>
      <c r="AB193" s="19"/>
      <c r="AC193" s="20"/>
    </row>
    <row r="194" spans="1:29" ht="12.75">
      <c r="A194" s="18"/>
      <c r="B194" s="31"/>
      <c r="C194" s="19"/>
      <c r="D194" s="19" t="s">
        <v>292</v>
      </c>
      <c r="E194" s="19">
        <v>3</v>
      </c>
      <c r="F194" s="19">
        <f>PodDop!J32</f>
        <v>193</v>
      </c>
      <c r="G194" s="19"/>
      <c r="H194" s="150">
        <f aca="true" t="shared" si="9" ref="H194:H257">J194/100*F194+2*K194/100*F194</f>
        <v>0</v>
      </c>
      <c r="I194" s="19">
        <f aca="true" t="shared" si="10" ref="I194:I257">ABS(ROUND(J194,0)-J194)+ABS(ROUND(K194,0)-K194)</f>
        <v>0</v>
      </c>
      <c r="J194" s="59">
        <f>PodDop!K32</f>
        <v>0</v>
      </c>
      <c r="K194" s="60">
        <f>PodDop!L32</f>
        <v>0</v>
      </c>
      <c r="L194" s="59"/>
      <c r="M194" s="61"/>
      <c r="N194" s="61"/>
      <c r="O194" s="61"/>
      <c r="P194" s="61"/>
      <c r="Q194" s="61"/>
      <c r="R194" s="61"/>
      <c r="S194" s="61"/>
      <c r="T194" s="61"/>
      <c r="U194" s="61"/>
      <c r="V194" s="61"/>
      <c r="W194" s="61"/>
      <c r="X194" s="60"/>
      <c r="Y194" s="19"/>
      <c r="Z194" s="19"/>
      <c r="AA194" s="19"/>
      <c r="AB194" s="19"/>
      <c r="AC194" s="20"/>
    </row>
    <row r="195" spans="1:29" ht="12.75">
      <c r="A195" s="18"/>
      <c r="B195" s="31"/>
      <c r="C195" s="19"/>
      <c r="D195" s="19" t="s">
        <v>292</v>
      </c>
      <c r="E195" s="19">
        <v>3</v>
      </c>
      <c r="F195" s="19">
        <f>PodDop!J33</f>
        <v>194</v>
      </c>
      <c r="G195" s="19"/>
      <c r="H195" s="150">
        <f t="shared" si="9"/>
        <v>0</v>
      </c>
      <c r="I195" s="19">
        <f t="shared" si="10"/>
        <v>0</v>
      </c>
      <c r="J195" s="59">
        <f>PodDop!K33</f>
        <v>0</v>
      </c>
      <c r="K195" s="60">
        <f>PodDop!L33</f>
        <v>0</v>
      </c>
      <c r="L195" s="59"/>
      <c r="M195" s="61"/>
      <c r="N195" s="61"/>
      <c r="O195" s="61"/>
      <c r="P195" s="61"/>
      <c r="Q195" s="61"/>
      <c r="R195" s="61"/>
      <c r="S195" s="61"/>
      <c r="T195" s="61"/>
      <c r="U195" s="61"/>
      <c r="V195" s="61"/>
      <c r="W195" s="61"/>
      <c r="X195" s="60"/>
      <c r="Y195" s="19"/>
      <c r="Z195" s="19"/>
      <c r="AA195" s="19"/>
      <c r="AB195" s="19"/>
      <c r="AC195" s="20"/>
    </row>
    <row r="196" spans="1:29" ht="12.75">
      <c r="A196" s="18"/>
      <c r="B196" s="31"/>
      <c r="C196" s="19"/>
      <c r="D196" s="19" t="s">
        <v>292</v>
      </c>
      <c r="E196" s="19">
        <v>3</v>
      </c>
      <c r="F196" s="19">
        <f>PodDop!J34</f>
        <v>195</v>
      </c>
      <c r="G196" s="19"/>
      <c r="H196" s="150">
        <f t="shared" si="9"/>
        <v>0</v>
      </c>
      <c r="I196" s="19">
        <f t="shared" si="10"/>
        <v>0</v>
      </c>
      <c r="J196" s="59">
        <f>PodDop!K34</f>
        <v>0</v>
      </c>
      <c r="K196" s="60">
        <f>PodDop!L34</f>
        <v>0</v>
      </c>
      <c r="L196" s="59"/>
      <c r="M196" s="61"/>
      <c r="N196" s="61"/>
      <c r="O196" s="61"/>
      <c r="P196" s="61"/>
      <c r="Q196" s="61"/>
      <c r="R196" s="61"/>
      <c r="S196" s="61"/>
      <c r="T196" s="61"/>
      <c r="U196" s="61"/>
      <c r="V196" s="61"/>
      <c r="W196" s="61"/>
      <c r="X196" s="60"/>
      <c r="Y196" s="19"/>
      <c r="Z196" s="19"/>
      <c r="AA196" s="19"/>
      <c r="AB196" s="19"/>
      <c r="AC196" s="20"/>
    </row>
    <row r="197" spans="1:29" ht="12.75">
      <c r="A197" s="18"/>
      <c r="B197" s="31"/>
      <c r="C197" s="19"/>
      <c r="D197" s="19" t="s">
        <v>292</v>
      </c>
      <c r="E197" s="19">
        <v>3</v>
      </c>
      <c r="F197" s="19">
        <f>PodDop!J35</f>
        <v>196</v>
      </c>
      <c r="G197" s="19"/>
      <c r="H197" s="150">
        <f t="shared" si="9"/>
        <v>3119181.2399999998</v>
      </c>
      <c r="I197" s="19">
        <f t="shared" si="10"/>
        <v>0</v>
      </c>
      <c r="J197" s="59">
        <f>PodDop!K35</f>
        <v>530473</v>
      </c>
      <c r="K197" s="60">
        <f>PodDop!L35</f>
        <v>530473</v>
      </c>
      <c r="L197" s="59"/>
      <c r="M197" s="61"/>
      <c r="N197" s="61"/>
      <c r="O197" s="61"/>
      <c r="P197" s="61"/>
      <c r="Q197" s="61"/>
      <c r="R197" s="61"/>
      <c r="S197" s="61"/>
      <c r="T197" s="61"/>
      <c r="U197" s="61"/>
      <c r="V197" s="61"/>
      <c r="W197" s="61"/>
      <c r="X197" s="60"/>
      <c r="Y197" s="19"/>
      <c r="Z197" s="19"/>
      <c r="AA197" s="19"/>
      <c r="AB197" s="19"/>
      <c r="AC197" s="20"/>
    </row>
    <row r="198" spans="1:29" ht="12.75">
      <c r="A198" s="18"/>
      <c r="B198" s="31"/>
      <c r="C198" s="19"/>
      <c r="D198" s="19" t="s">
        <v>292</v>
      </c>
      <c r="E198" s="19">
        <v>3</v>
      </c>
      <c r="F198" s="19">
        <f>PodDop!J36</f>
        <v>197</v>
      </c>
      <c r="G198" s="19"/>
      <c r="H198" s="150">
        <f t="shared" si="9"/>
        <v>35211.78</v>
      </c>
      <c r="I198" s="19">
        <f t="shared" si="10"/>
        <v>0</v>
      </c>
      <c r="J198" s="59">
        <f>PodDop!K36</f>
        <v>6972</v>
      </c>
      <c r="K198" s="60">
        <f>PodDop!L36</f>
        <v>5451</v>
      </c>
      <c r="L198" s="59"/>
      <c r="M198" s="61"/>
      <c r="N198" s="61"/>
      <c r="O198" s="61"/>
      <c r="P198" s="61"/>
      <c r="Q198" s="61"/>
      <c r="R198" s="61"/>
      <c r="S198" s="61"/>
      <c r="T198" s="61"/>
      <c r="U198" s="61"/>
      <c r="V198" s="61"/>
      <c r="W198" s="61"/>
      <c r="X198" s="60"/>
      <c r="Y198" s="19"/>
      <c r="Z198" s="19"/>
      <c r="AA198" s="19"/>
      <c r="AB198" s="19"/>
      <c r="AC198" s="20"/>
    </row>
    <row r="199" spans="1:29" ht="12.75">
      <c r="A199" s="18"/>
      <c r="B199" s="31"/>
      <c r="C199" s="19"/>
      <c r="D199" s="19" t="s">
        <v>292</v>
      </c>
      <c r="E199" s="19">
        <v>3</v>
      </c>
      <c r="F199" s="19">
        <f>PodDop!J37</f>
        <v>198</v>
      </c>
      <c r="G199" s="19"/>
      <c r="H199" s="150">
        <f t="shared" si="9"/>
        <v>0</v>
      </c>
      <c r="I199" s="19">
        <f t="shared" si="10"/>
        <v>0</v>
      </c>
      <c r="J199" s="59">
        <f>PodDop!K37</f>
        <v>0</v>
      </c>
      <c r="K199" s="60">
        <f>PodDop!L37</f>
        <v>0</v>
      </c>
      <c r="L199" s="59"/>
      <c r="M199" s="61"/>
      <c r="N199" s="61"/>
      <c r="O199" s="61"/>
      <c r="P199" s="61"/>
      <c r="Q199" s="61"/>
      <c r="R199" s="61"/>
      <c r="S199" s="61"/>
      <c r="T199" s="61"/>
      <c r="U199" s="61"/>
      <c r="V199" s="61"/>
      <c r="W199" s="61"/>
      <c r="X199" s="60"/>
      <c r="Y199" s="19"/>
      <c r="Z199" s="19"/>
      <c r="AA199" s="19"/>
      <c r="AB199" s="19"/>
      <c r="AC199" s="20"/>
    </row>
    <row r="200" spans="1:29" ht="12.75">
      <c r="A200" s="18"/>
      <c r="B200" s="31"/>
      <c r="C200" s="19"/>
      <c r="D200" s="19" t="s">
        <v>292</v>
      </c>
      <c r="E200" s="19">
        <v>3</v>
      </c>
      <c r="F200" s="19">
        <f>PodDop!J38</f>
        <v>199</v>
      </c>
      <c r="G200" s="19"/>
      <c r="H200" s="150">
        <f t="shared" si="9"/>
        <v>0</v>
      </c>
      <c r="I200" s="19">
        <f t="shared" si="10"/>
        <v>0</v>
      </c>
      <c r="J200" s="59">
        <f>PodDop!K38</f>
        <v>0</v>
      </c>
      <c r="K200" s="60">
        <f>PodDop!L38</f>
        <v>0</v>
      </c>
      <c r="L200" s="59"/>
      <c r="M200" s="61"/>
      <c r="N200" s="61"/>
      <c r="O200" s="61"/>
      <c r="P200" s="61"/>
      <c r="Q200" s="61"/>
      <c r="R200" s="61"/>
      <c r="S200" s="61"/>
      <c r="T200" s="61"/>
      <c r="U200" s="61"/>
      <c r="V200" s="61"/>
      <c r="W200" s="61"/>
      <c r="X200" s="60"/>
      <c r="Y200" s="19"/>
      <c r="Z200" s="19"/>
      <c r="AA200" s="19"/>
      <c r="AB200" s="19"/>
      <c r="AC200" s="20"/>
    </row>
    <row r="201" spans="1:29" ht="12.75">
      <c r="A201" s="18"/>
      <c r="B201" s="31"/>
      <c r="C201" s="19"/>
      <c r="D201" s="19" t="s">
        <v>292</v>
      </c>
      <c r="E201" s="19">
        <v>3</v>
      </c>
      <c r="F201" s="19">
        <f>PodDop!J39</f>
        <v>200</v>
      </c>
      <c r="G201" s="19"/>
      <c r="H201" s="150">
        <f t="shared" si="9"/>
        <v>0</v>
      </c>
      <c r="I201" s="19">
        <f t="shared" si="10"/>
        <v>0</v>
      </c>
      <c r="J201" s="59">
        <f>PodDop!K39</f>
        <v>0</v>
      </c>
      <c r="K201" s="60">
        <f>PodDop!L39</f>
        <v>0</v>
      </c>
      <c r="L201" s="59"/>
      <c r="M201" s="61"/>
      <c r="N201" s="61"/>
      <c r="O201" s="61"/>
      <c r="P201" s="61"/>
      <c r="Q201" s="61"/>
      <c r="R201" s="61"/>
      <c r="S201" s="61"/>
      <c r="T201" s="61"/>
      <c r="U201" s="61"/>
      <c r="V201" s="61"/>
      <c r="W201" s="61"/>
      <c r="X201" s="60"/>
      <c r="Y201" s="19"/>
      <c r="Z201" s="19"/>
      <c r="AA201" s="19"/>
      <c r="AB201" s="19"/>
      <c r="AC201" s="20"/>
    </row>
    <row r="202" spans="1:29" ht="12.75">
      <c r="A202" s="18"/>
      <c r="B202" s="31"/>
      <c r="C202" s="19"/>
      <c r="D202" s="19" t="s">
        <v>292</v>
      </c>
      <c r="E202" s="19">
        <v>3</v>
      </c>
      <c r="F202" s="19">
        <f>PodDop!J40</f>
        <v>201</v>
      </c>
      <c r="G202" s="19"/>
      <c r="H202" s="150">
        <f t="shared" si="9"/>
        <v>0</v>
      </c>
      <c r="I202" s="19">
        <f t="shared" si="10"/>
        <v>0</v>
      </c>
      <c r="J202" s="59">
        <f>PodDop!K40</f>
        <v>0</v>
      </c>
      <c r="K202" s="60">
        <f>PodDop!L40</f>
        <v>0</v>
      </c>
      <c r="L202" s="59"/>
      <c r="M202" s="61"/>
      <c r="N202" s="61"/>
      <c r="O202" s="61"/>
      <c r="P202" s="61"/>
      <c r="Q202" s="61"/>
      <c r="R202" s="61"/>
      <c r="S202" s="61"/>
      <c r="T202" s="61"/>
      <c r="U202" s="61"/>
      <c r="V202" s="61"/>
      <c r="W202" s="61"/>
      <c r="X202" s="60"/>
      <c r="Y202" s="19"/>
      <c r="Z202" s="19"/>
      <c r="AA202" s="19"/>
      <c r="AB202" s="19"/>
      <c r="AC202" s="20"/>
    </row>
    <row r="203" spans="1:29" ht="12.75">
      <c r="A203" s="18"/>
      <c r="B203" s="31"/>
      <c r="C203" s="19"/>
      <c r="D203" s="19" t="s">
        <v>292</v>
      </c>
      <c r="E203" s="19">
        <v>3</v>
      </c>
      <c r="F203" s="19">
        <f>PodDop!J41</f>
        <v>202</v>
      </c>
      <c r="G203" s="19"/>
      <c r="H203" s="150">
        <f t="shared" si="9"/>
        <v>0</v>
      </c>
      <c r="I203" s="19">
        <f t="shared" si="10"/>
        <v>0</v>
      </c>
      <c r="J203" s="59">
        <f>PodDop!K41</f>
        <v>0</v>
      </c>
      <c r="K203" s="60">
        <f>PodDop!L41</f>
        <v>0</v>
      </c>
      <c r="L203" s="59"/>
      <c r="M203" s="61"/>
      <c r="N203" s="61"/>
      <c r="O203" s="61"/>
      <c r="P203" s="61"/>
      <c r="Q203" s="61"/>
      <c r="R203" s="61"/>
      <c r="S203" s="61"/>
      <c r="T203" s="61"/>
      <c r="U203" s="61"/>
      <c r="V203" s="61"/>
      <c r="W203" s="61"/>
      <c r="X203" s="60"/>
      <c r="Y203" s="19"/>
      <c r="Z203" s="19"/>
      <c r="AA203" s="19"/>
      <c r="AB203" s="19"/>
      <c r="AC203" s="20"/>
    </row>
    <row r="204" spans="1:29" ht="12.75">
      <c r="A204" s="18"/>
      <c r="B204" s="31"/>
      <c r="C204" s="19"/>
      <c r="D204" s="19" t="s">
        <v>292</v>
      </c>
      <c r="E204" s="19">
        <v>3</v>
      </c>
      <c r="F204" s="19">
        <f>PodDop!J42</f>
        <v>203</v>
      </c>
      <c r="G204" s="19"/>
      <c r="H204" s="150">
        <f t="shared" si="9"/>
        <v>0</v>
      </c>
      <c r="I204" s="19">
        <f t="shared" si="10"/>
        <v>0</v>
      </c>
      <c r="J204" s="59">
        <f>PodDop!K42</f>
        <v>0</v>
      </c>
      <c r="K204" s="60">
        <f>PodDop!L42</f>
        <v>0</v>
      </c>
      <c r="L204" s="59"/>
      <c r="M204" s="61"/>
      <c r="N204" s="61"/>
      <c r="O204" s="61"/>
      <c r="P204" s="61"/>
      <c r="Q204" s="61"/>
      <c r="R204" s="61"/>
      <c r="S204" s="61"/>
      <c r="T204" s="61"/>
      <c r="U204" s="61"/>
      <c r="V204" s="61"/>
      <c r="W204" s="61"/>
      <c r="X204" s="60"/>
      <c r="Y204" s="19"/>
      <c r="Z204" s="19"/>
      <c r="AA204" s="19"/>
      <c r="AB204" s="19"/>
      <c r="AC204" s="20"/>
    </row>
    <row r="205" spans="1:29" ht="12.75">
      <c r="A205" s="18"/>
      <c r="B205" s="31"/>
      <c r="C205" s="19"/>
      <c r="D205" s="19" t="s">
        <v>292</v>
      </c>
      <c r="E205" s="19">
        <v>3</v>
      </c>
      <c r="F205" s="19">
        <f>PodDop!J43</f>
        <v>204</v>
      </c>
      <c r="G205" s="19"/>
      <c r="H205" s="150">
        <f t="shared" si="9"/>
        <v>0</v>
      </c>
      <c r="I205" s="19">
        <f t="shared" si="10"/>
        <v>0</v>
      </c>
      <c r="J205" s="59">
        <f>PodDop!K43</f>
        <v>0</v>
      </c>
      <c r="K205" s="60">
        <f>PodDop!L43</f>
        <v>0</v>
      </c>
      <c r="L205" s="59"/>
      <c r="M205" s="61"/>
      <c r="N205" s="61"/>
      <c r="O205" s="61"/>
      <c r="P205" s="61"/>
      <c r="Q205" s="61"/>
      <c r="R205" s="61"/>
      <c r="S205" s="61"/>
      <c r="T205" s="61"/>
      <c r="U205" s="61"/>
      <c r="V205" s="61"/>
      <c r="W205" s="61"/>
      <c r="X205" s="60"/>
      <c r="Y205" s="19"/>
      <c r="Z205" s="19"/>
      <c r="AA205" s="19"/>
      <c r="AB205" s="19"/>
      <c r="AC205" s="20"/>
    </row>
    <row r="206" spans="1:29" ht="12.75">
      <c r="A206" s="18"/>
      <c r="B206" s="31"/>
      <c r="C206" s="19"/>
      <c r="D206" s="19" t="s">
        <v>292</v>
      </c>
      <c r="E206" s="19">
        <v>3</v>
      </c>
      <c r="F206" s="19">
        <f>PodDop!J44</f>
        <v>205</v>
      </c>
      <c r="G206" s="19"/>
      <c r="H206" s="150">
        <f t="shared" si="9"/>
        <v>0</v>
      </c>
      <c r="I206" s="19">
        <f t="shared" si="10"/>
        <v>0</v>
      </c>
      <c r="J206" s="59">
        <f>PodDop!K44</f>
        <v>0</v>
      </c>
      <c r="K206" s="60">
        <f>PodDop!L44</f>
        <v>0</v>
      </c>
      <c r="L206" s="59"/>
      <c r="M206" s="61"/>
      <c r="N206" s="61"/>
      <c r="O206" s="61"/>
      <c r="P206" s="61"/>
      <c r="Q206" s="61"/>
      <c r="R206" s="61"/>
      <c r="S206" s="61"/>
      <c r="T206" s="61"/>
      <c r="U206" s="61"/>
      <c r="V206" s="61"/>
      <c r="W206" s="61"/>
      <c r="X206" s="60"/>
      <c r="Y206" s="19"/>
      <c r="Z206" s="19"/>
      <c r="AA206" s="19"/>
      <c r="AB206" s="19"/>
      <c r="AC206" s="20"/>
    </row>
    <row r="207" spans="1:29" ht="12.75">
      <c r="A207" s="18"/>
      <c r="B207" s="31"/>
      <c r="C207" s="19"/>
      <c r="D207" s="19" t="s">
        <v>292</v>
      </c>
      <c r="E207" s="19">
        <v>3</v>
      </c>
      <c r="F207" s="19">
        <f>PodDop!J45</f>
        <v>206</v>
      </c>
      <c r="G207" s="19"/>
      <c r="H207" s="150">
        <f t="shared" si="9"/>
        <v>3315143.58</v>
      </c>
      <c r="I207" s="19">
        <f t="shared" si="10"/>
        <v>0</v>
      </c>
      <c r="J207" s="59">
        <f>PodDop!K45</f>
        <v>537445</v>
      </c>
      <c r="K207" s="60">
        <f>PodDop!L45</f>
        <v>535924</v>
      </c>
      <c r="L207" s="59"/>
      <c r="M207" s="61"/>
      <c r="N207" s="61"/>
      <c r="O207" s="61"/>
      <c r="P207" s="61"/>
      <c r="Q207" s="61"/>
      <c r="R207" s="61"/>
      <c r="S207" s="61"/>
      <c r="T207" s="61"/>
      <c r="U207" s="61"/>
      <c r="V207" s="61"/>
      <c r="W207" s="61"/>
      <c r="X207" s="60"/>
      <c r="Y207" s="19"/>
      <c r="Z207" s="19"/>
      <c r="AA207" s="19"/>
      <c r="AB207" s="19"/>
      <c r="AC207" s="20"/>
    </row>
    <row r="208" spans="1:29" ht="12.75">
      <c r="A208" s="18"/>
      <c r="B208" s="31"/>
      <c r="C208" s="19"/>
      <c r="D208" s="19" t="s">
        <v>292</v>
      </c>
      <c r="E208" s="19">
        <v>3</v>
      </c>
      <c r="F208" s="19">
        <f>PodDop!J46</f>
        <v>207</v>
      </c>
      <c r="G208" s="19"/>
      <c r="H208" s="150">
        <f t="shared" si="9"/>
        <v>0</v>
      </c>
      <c r="I208" s="19">
        <f t="shared" si="10"/>
        <v>0</v>
      </c>
      <c r="J208" s="59">
        <f>PodDop!K46</f>
        <v>0</v>
      </c>
      <c r="K208" s="60">
        <f>PodDop!L46</f>
        <v>0</v>
      </c>
      <c r="L208" s="59"/>
      <c r="M208" s="61"/>
      <c r="N208" s="61"/>
      <c r="O208" s="61"/>
      <c r="P208" s="61"/>
      <c r="Q208" s="61"/>
      <c r="R208" s="61"/>
      <c r="S208" s="61"/>
      <c r="T208" s="61"/>
      <c r="U208" s="61"/>
      <c r="V208" s="61"/>
      <c r="W208" s="61"/>
      <c r="X208" s="60"/>
      <c r="Y208" s="19"/>
      <c r="Z208" s="19"/>
      <c r="AA208" s="19"/>
      <c r="AB208" s="19"/>
      <c r="AC208" s="20"/>
    </row>
    <row r="209" spans="1:29" ht="12.75">
      <c r="A209" s="18"/>
      <c r="B209" s="31"/>
      <c r="C209" s="19"/>
      <c r="D209" s="19" t="s">
        <v>292</v>
      </c>
      <c r="E209" s="19">
        <v>3</v>
      </c>
      <c r="F209" s="19">
        <f>PodDop!J47</f>
        <v>208</v>
      </c>
      <c r="G209" s="19"/>
      <c r="H209" s="150">
        <f t="shared" si="9"/>
        <v>0</v>
      </c>
      <c r="I209" s="19">
        <f t="shared" si="10"/>
        <v>0</v>
      </c>
      <c r="J209" s="59">
        <f>PodDop!K47</f>
        <v>0</v>
      </c>
      <c r="K209" s="60">
        <f>PodDop!L47</f>
        <v>0</v>
      </c>
      <c r="L209" s="59"/>
      <c r="M209" s="61"/>
      <c r="N209" s="61"/>
      <c r="O209" s="61"/>
      <c r="P209" s="61"/>
      <c r="Q209" s="61"/>
      <c r="R209" s="61"/>
      <c r="S209" s="61"/>
      <c r="T209" s="61"/>
      <c r="U209" s="61"/>
      <c r="V209" s="61"/>
      <c r="W209" s="61"/>
      <c r="X209" s="60"/>
      <c r="Y209" s="19"/>
      <c r="Z209" s="19"/>
      <c r="AA209" s="19"/>
      <c r="AB209" s="19"/>
      <c r="AC209" s="20"/>
    </row>
    <row r="210" spans="1:29" ht="12.75">
      <c r="A210" s="18"/>
      <c r="B210" s="31"/>
      <c r="C210" s="19"/>
      <c r="D210" s="19" t="s">
        <v>292</v>
      </c>
      <c r="E210" s="19">
        <v>3</v>
      </c>
      <c r="F210" s="19">
        <f>PodDop!J48</f>
        <v>209</v>
      </c>
      <c r="G210" s="19"/>
      <c r="H210" s="150">
        <f t="shared" si="9"/>
        <v>0</v>
      </c>
      <c r="I210" s="19">
        <f t="shared" si="10"/>
        <v>0</v>
      </c>
      <c r="J210" s="59">
        <f>PodDop!K48</f>
        <v>0</v>
      </c>
      <c r="K210" s="60">
        <f>PodDop!L48</f>
        <v>0</v>
      </c>
      <c r="L210" s="59"/>
      <c r="M210" s="61"/>
      <c r="N210" s="61"/>
      <c r="O210" s="61"/>
      <c r="P210" s="61"/>
      <c r="Q210" s="61"/>
      <c r="R210" s="61"/>
      <c r="S210" s="61"/>
      <c r="T210" s="61"/>
      <c r="U210" s="61"/>
      <c r="V210" s="61"/>
      <c r="W210" s="61"/>
      <c r="X210" s="60"/>
      <c r="Y210" s="19"/>
      <c r="Z210" s="19"/>
      <c r="AA210" s="19"/>
      <c r="AB210" s="19"/>
      <c r="AC210" s="20"/>
    </row>
    <row r="211" spans="1:29" ht="12.75">
      <c r="A211" s="18"/>
      <c r="B211" s="31"/>
      <c r="C211" s="19"/>
      <c r="D211" s="19" t="s">
        <v>292</v>
      </c>
      <c r="E211" s="19">
        <v>3</v>
      </c>
      <c r="F211" s="19">
        <f>PodDop!J49</f>
        <v>210</v>
      </c>
      <c r="G211" s="19"/>
      <c r="H211" s="150">
        <f t="shared" si="9"/>
        <v>0</v>
      </c>
      <c r="I211" s="19">
        <f t="shared" si="10"/>
        <v>0</v>
      </c>
      <c r="J211" s="59">
        <f>PodDop!K49</f>
        <v>0</v>
      </c>
      <c r="K211" s="60">
        <f>PodDop!L49</f>
        <v>0</v>
      </c>
      <c r="L211" s="59"/>
      <c r="M211" s="61"/>
      <c r="N211" s="61"/>
      <c r="O211" s="61"/>
      <c r="P211" s="61"/>
      <c r="Q211" s="61"/>
      <c r="R211" s="61"/>
      <c r="S211" s="61"/>
      <c r="T211" s="61"/>
      <c r="U211" s="61"/>
      <c r="V211" s="61"/>
      <c r="W211" s="61"/>
      <c r="X211" s="60"/>
      <c r="Y211" s="19"/>
      <c r="Z211" s="19"/>
      <c r="AA211" s="19"/>
      <c r="AB211" s="19"/>
      <c r="AC211" s="20"/>
    </row>
    <row r="212" spans="1:29" ht="12.75">
      <c r="A212" s="18"/>
      <c r="B212" s="31"/>
      <c r="C212" s="19"/>
      <c r="D212" s="19" t="s">
        <v>292</v>
      </c>
      <c r="E212" s="19">
        <v>3</v>
      </c>
      <c r="F212" s="19">
        <f>PodDop!J50</f>
        <v>211</v>
      </c>
      <c r="G212" s="19"/>
      <c r="H212" s="150">
        <f t="shared" si="9"/>
        <v>0</v>
      </c>
      <c r="I212" s="19">
        <f t="shared" si="10"/>
        <v>0</v>
      </c>
      <c r="J212" s="59">
        <f>PodDop!K50</f>
        <v>0</v>
      </c>
      <c r="K212" s="60">
        <f>PodDop!L50</f>
        <v>0</v>
      </c>
      <c r="L212" s="59"/>
      <c r="M212" s="61"/>
      <c r="N212" s="61"/>
      <c r="O212" s="61"/>
      <c r="P212" s="61"/>
      <c r="Q212" s="61"/>
      <c r="R212" s="61"/>
      <c r="S212" s="61"/>
      <c r="T212" s="61"/>
      <c r="U212" s="61"/>
      <c r="V212" s="61"/>
      <c r="W212" s="61"/>
      <c r="X212" s="60"/>
      <c r="Y212" s="19"/>
      <c r="Z212" s="19"/>
      <c r="AA212" s="19"/>
      <c r="AB212" s="19"/>
      <c r="AC212" s="20"/>
    </row>
    <row r="213" spans="1:29" ht="12.75">
      <c r="A213" s="18"/>
      <c r="B213" s="31"/>
      <c r="C213" s="19"/>
      <c r="D213" s="19" t="s">
        <v>292</v>
      </c>
      <c r="E213" s="19">
        <v>3</v>
      </c>
      <c r="F213" s="19">
        <f>PodDop!J51</f>
        <v>212</v>
      </c>
      <c r="G213" s="19"/>
      <c r="H213" s="150">
        <f t="shared" si="9"/>
        <v>0</v>
      </c>
      <c r="I213" s="19">
        <f t="shared" si="10"/>
        <v>0</v>
      </c>
      <c r="J213" s="59">
        <f>PodDop!K51</f>
        <v>0</v>
      </c>
      <c r="K213" s="60">
        <f>PodDop!L51</f>
        <v>0</v>
      </c>
      <c r="L213" s="59"/>
      <c r="M213" s="61"/>
      <c r="N213" s="61"/>
      <c r="O213" s="61"/>
      <c r="P213" s="61"/>
      <c r="Q213" s="61"/>
      <c r="R213" s="61"/>
      <c r="S213" s="61"/>
      <c r="T213" s="61"/>
      <c r="U213" s="61"/>
      <c r="V213" s="61"/>
      <c r="W213" s="61"/>
      <c r="X213" s="60"/>
      <c r="Y213" s="19"/>
      <c r="Z213" s="19"/>
      <c r="AA213" s="19"/>
      <c r="AB213" s="19"/>
      <c r="AC213" s="20"/>
    </row>
    <row r="214" spans="1:29" ht="12.75">
      <c r="A214" s="18"/>
      <c r="B214" s="31"/>
      <c r="C214" s="19"/>
      <c r="D214" s="19" t="s">
        <v>292</v>
      </c>
      <c r="E214" s="19">
        <v>3</v>
      </c>
      <c r="F214" s="19">
        <f>PodDop!J52</f>
        <v>213</v>
      </c>
      <c r="G214" s="19"/>
      <c r="H214" s="150">
        <f t="shared" si="9"/>
        <v>0</v>
      </c>
      <c r="I214" s="19">
        <f t="shared" si="10"/>
        <v>0</v>
      </c>
      <c r="J214" s="59">
        <f>PodDop!K52</f>
        <v>0</v>
      </c>
      <c r="K214" s="60">
        <f>PodDop!L52</f>
        <v>0</v>
      </c>
      <c r="L214" s="59"/>
      <c r="M214" s="61"/>
      <c r="N214" s="61"/>
      <c r="O214" s="61"/>
      <c r="P214" s="61"/>
      <c r="Q214" s="61"/>
      <c r="R214" s="61"/>
      <c r="S214" s="61"/>
      <c r="T214" s="61"/>
      <c r="U214" s="61"/>
      <c r="V214" s="61"/>
      <c r="W214" s="61"/>
      <c r="X214" s="60"/>
      <c r="Y214" s="19"/>
      <c r="Z214" s="19"/>
      <c r="AA214" s="19"/>
      <c r="AB214" s="19"/>
      <c r="AC214" s="20"/>
    </row>
    <row r="215" spans="1:29" ht="12.75">
      <c r="A215" s="18"/>
      <c r="B215" s="31"/>
      <c r="C215" s="19"/>
      <c r="D215" s="19" t="s">
        <v>292</v>
      </c>
      <c r="E215" s="19">
        <v>3</v>
      </c>
      <c r="F215" s="19">
        <f>PodDop!J53</f>
        <v>214</v>
      </c>
      <c r="G215" s="19"/>
      <c r="H215" s="150">
        <f t="shared" si="9"/>
        <v>0</v>
      </c>
      <c r="I215" s="19">
        <f t="shared" si="10"/>
        <v>0</v>
      </c>
      <c r="J215" s="59">
        <f>PodDop!K53</f>
        <v>0</v>
      </c>
      <c r="K215" s="60">
        <f>PodDop!L53</f>
        <v>0</v>
      </c>
      <c r="L215" s="59"/>
      <c r="M215" s="61"/>
      <c r="N215" s="61"/>
      <c r="O215" s="61"/>
      <c r="P215" s="61"/>
      <c r="Q215" s="61"/>
      <c r="R215" s="61"/>
      <c r="S215" s="61"/>
      <c r="T215" s="61"/>
      <c r="U215" s="61"/>
      <c r="V215" s="61"/>
      <c r="W215" s="61"/>
      <c r="X215" s="60"/>
      <c r="Y215" s="19"/>
      <c r="Z215" s="19"/>
      <c r="AA215" s="19"/>
      <c r="AB215" s="19"/>
      <c r="AC215" s="20"/>
    </row>
    <row r="216" spans="1:29" ht="12.75">
      <c r="A216" s="18"/>
      <c r="B216" s="31"/>
      <c r="C216" s="19"/>
      <c r="D216" s="19" t="s">
        <v>292</v>
      </c>
      <c r="E216" s="19">
        <v>3</v>
      </c>
      <c r="F216" s="19">
        <f>PodDop!J54</f>
        <v>215</v>
      </c>
      <c r="G216" s="19"/>
      <c r="H216" s="150">
        <f t="shared" si="9"/>
        <v>0</v>
      </c>
      <c r="I216" s="19">
        <f t="shared" si="10"/>
        <v>0</v>
      </c>
      <c r="J216" s="59">
        <f>PodDop!K54</f>
        <v>0</v>
      </c>
      <c r="K216" s="60">
        <f>PodDop!L54</f>
        <v>0</v>
      </c>
      <c r="L216" s="59"/>
      <c r="M216" s="61"/>
      <c r="N216" s="61"/>
      <c r="O216" s="61"/>
      <c r="P216" s="61"/>
      <c r="Q216" s="61"/>
      <c r="R216" s="61"/>
      <c r="S216" s="61"/>
      <c r="T216" s="61"/>
      <c r="U216" s="61"/>
      <c r="V216" s="61"/>
      <c r="W216" s="61"/>
      <c r="X216" s="60"/>
      <c r="Y216" s="19"/>
      <c r="Z216" s="19"/>
      <c r="AA216" s="19"/>
      <c r="AB216" s="19"/>
      <c r="AC216" s="20"/>
    </row>
    <row r="217" spans="1:29" ht="12.75">
      <c r="A217" s="18"/>
      <c r="B217" s="31"/>
      <c r="C217" s="19"/>
      <c r="D217" s="19" t="s">
        <v>292</v>
      </c>
      <c r="E217" s="19">
        <v>3</v>
      </c>
      <c r="F217" s="19">
        <f>PodDop!J55</f>
        <v>216</v>
      </c>
      <c r="G217" s="19"/>
      <c r="H217" s="150">
        <f t="shared" si="9"/>
        <v>0</v>
      </c>
      <c r="I217" s="19">
        <f t="shared" si="10"/>
        <v>0</v>
      </c>
      <c r="J217" s="59">
        <f>PodDop!K55</f>
        <v>0</v>
      </c>
      <c r="K217" s="60">
        <f>PodDop!L55</f>
        <v>0</v>
      </c>
      <c r="L217" s="59"/>
      <c r="M217" s="61"/>
      <c r="N217" s="61"/>
      <c r="O217" s="61"/>
      <c r="P217" s="61"/>
      <c r="Q217" s="61"/>
      <c r="R217" s="61"/>
      <c r="S217" s="61"/>
      <c r="T217" s="61"/>
      <c r="U217" s="61"/>
      <c r="V217" s="61"/>
      <c r="W217" s="61"/>
      <c r="X217" s="60"/>
      <c r="Y217" s="19"/>
      <c r="Z217" s="19"/>
      <c r="AA217" s="19"/>
      <c r="AB217" s="19"/>
      <c r="AC217" s="20"/>
    </row>
    <row r="218" spans="1:29" ht="12.75">
      <c r="A218" s="18"/>
      <c r="B218" s="31"/>
      <c r="C218" s="19"/>
      <c r="D218" s="19" t="s">
        <v>292</v>
      </c>
      <c r="E218" s="19">
        <v>3</v>
      </c>
      <c r="F218" s="19">
        <f>PodDop!J56</f>
        <v>217</v>
      </c>
      <c r="G218" s="19"/>
      <c r="H218" s="150">
        <f t="shared" si="9"/>
        <v>0</v>
      </c>
      <c r="I218" s="19">
        <f t="shared" si="10"/>
        <v>0</v>
      </c>
      <c r="J218" s="59">
        <f>PodDop!K56</f>
        <v>0</v>
      </c>
      <c r="K218" s="60">
        <f>PodDop!L56</f>
        <v>0</v>
      </c>
      <c r="L218" s="59"/>
      <c r="M218" s="61"/>
      <c r="N218" s="61"/>
      <c r="O218" s="61"/>
      <c r="P218" s="61"/>
      <c r="Q218" s="61"/>
      <c r="R218" s="61"/>
      <c r="S218" s="61"/>
      <c r="T218" s="61"/>
      <c r="U218" s="61"/>
      <c r="V218" s="61"/>
      <c r="W218" s="61"/>
      <c r="X218" s="60"/>
      <c r="Y218" s="19"/>
      <c r="Z218" s="19"/>
      <c r="AA218" s="19"/>
      <c r="AB218" s="19"/>
      <c r="AC218" s="20"/>
    </row>
    <row r="219" spans="1:29" ht="12.75">
      <c r="A219" s="18"/>
      <c r="B219" s="31"/>
      <c r="C219" s="19"/>
      <c r="D219" s="19" t="s">
        <v>292</v>
      </c>
      <c r="E219" s="19">
        <v>3</v>
      </c>
      <c r="F219" s="19">
        <f>PodDop!J57</f>
        <v>218</v>
      </c>
      <c r="G219" s="19"/>
      <c r="H219" s="150">
        <f t="shared" si="9"/>
        <v>0</v>
      </c>
      <c r="I219" s="19">
        <f t="shared" si="10"/>
        <v>0</v>
      </c>
      <c r="J219" s="59">
        <f>PodDop!K57</f>
        <v>0</v>
      </c>
      <c r="K219" s="60">
        <f>PodDop!L57</f>
        <v>0</v>
      </c>
      <c r="L219" s="59"/>
      <c r="M219" s="61"/>
      <c r="N219" s="61"/>
      <c r="O219" s="61"/>
      <c r="P219" s="61"/>
      <c r="Q219" s="61"/>
      <c r="R219" s="61"/>
      <c r="S219" s="61"/>
      <c r="T219" s="61"/>
      <c r="U219" s="61"/>
      <c r="V219" s="61"/>
      <c r="W219" s="61"/>
      <c r="X219" s="60"/>
      <c r="Y219" s="19"/>
      <c r="Z219" s="19"/>
      <c r="AA219" s="19"/>
      <c r="AB219" s="19"/>
      <c r="AC219" s="20"/>
    </row>
    <row r="220" spans="1:29" ht="12.75">
      <c r="A220" s="18"/>
      <c r="B220" s="31"/>
      <c r="C220" s="19"/>
      <c r="D220" s="19" t="s">
        <v>292</v>
      </c>
      <c r="E220" s="19">
        <v>3</v>
      </c>
      <c r="F220" s="19">
        <f>PodDop!J58</f>
        <v>219</v>
      </c>
      <c r="G220" s="19"/>
      <c r="H220" s="150">
        <f t="shared" si="9"/>
        <v>0</v>
      </c>
      <c r="I220" s="19">
        <f t="shared" si="10"/>
        <v>0</v>
      </c>
      <c r="J220" s="59">
        <f>PodDop!K58</f>
        <v>0</v>
      </c>
      <c r="K220" s="60">
        <f>PodDop!L58</f>
        <v>0</v>
      </c>
      <c r="L220" s="59"/>
      <c r="M220" s="61"/>
      <c r="N220" s="61"/>
      <c r="O220" s="61"/>
      <c r="P220" s="61"/>
      <c r="Q220" s="61"/>
      <c r="R220" s="61"/>
      <c r="S220" s="61"/>
      <c r="T220" s="61"/>
      <c r="U220" s="61"/>
      <c r="V220" s="61"/>
      <c r="W220" s="61"/>
      <c r="X220" s="60"/>
      <c r="Y220" s="19"/>
      <c r="Z220" s="19"/>
      <c r="AA220" s="19"/>
      <c r="AB220" s="19"/>
      <c r="AC220" s="20"/>
    </row>
    <row r="221" spans="1:29" ht="12.75">
      <c r="A221" s="18"/>
      <c r="B221" s="31"/>
      <c r="C221" s="19"/>
      <c r="D221" s="19" t="s">
        <v>292</v>
      </c>
      <c r="E221" s="19">
        <v>3</v>
      </c>
      <c r="F221" s="19">
        <f>PodDop!J59</f>
        <v>220</v>
      </c>
      <c r="G221" s="19"/>
      <c r="H221" s="150">
        <f t="shared" si="9"/>
        <v>0</v>
      </c>
      <c r="I221" s="19">
        <f t="shared" si="10"/>
        <v>0</v>
      </c>
      <c r="J221" s="59">
        <f>PodDop!K59</f>
        <v>0</v>
      </c>
      <c r="K221" s="60">
        <f>PodDop!L59</f>
        <v>0</v>
      </c>
      <c r="L221" s="59"/>
      <c r="M221" s="61"/>
      <c r="N221" s="61"/>
      <c r="O221" s="61"/>
      <c r="P221" s="61"/>
      <c r="Q221" s="61"/>
      <c r="R221" s="61"/>
      <c r="S221" s="61"/>
      <c r="T221" s="61"/>
      <c r="U221" s="61"/>
      <c r="V221" s="61"/>
      <c r="W221" s="61"/>
      <c r="X221" s="60"/>
      <c r="Y221" s="19"/>
      <c r="Z221" s="19"/>
      <c r="AA221" s="19"/>
      <c r="AB221" s="19"/>
      <c r="AC221" s="20"/>
    </row>
    <row r="222" spans="1:29" ht="12.75">
      <c r="A222" s="18"/>
      <c r="B222" s="31"/>
      <c r="C222" s="19"/>
      <c r="D222" s="19" t="s">
        <v>292</v>
      </c>
      <c r="E222" s="19">
        <v>3</v>
      </c>
      <c r="F222" s="19">
        <f>PodDop!J60</f>
        <v>221</v>
      </c>
      <c r="G222" s="19"/>
      <c r="H222" s="150">
        <f t="shared" si="9"/>
        <v>0</v>
      </c>
      <c r="I222" s="19">
        <f t="shared" si="10"/>
        <v>0</v>
      </c>
      <c r="J222" s="59">
        <f>PodDop!K60</f>
        <v>0</v>
      </c>
      <c r="K222" s="60">
        <f>PodDop!L60</f>
        <v>0</v>
      </c>
      <c r="L222" s="59"/>
      <c r="M222" s="61"/>
      <c r="N222" s="61"/>
      <c r="O222" s="61"/>
      <c r="P222" s="61"/>
      <c r="Q222" s="61"/>
      <c r="R222" s="61"/>
      <c r="S222" s="61"/>
      <c r="T222" s="61"/>
      <c r="U222" s="61"/>
      <c r="V222" s="61"/>
      <c r="W222" s="61"/>
      <c r="X222" s="60"/>
      <c r="Y222" s="19"/>
      <c r="Z222" s="19"/>
      <c r="AA222" s="19"/>
      <c r="AB222" s="19"/>
      <c r="AC222" s="20"/>
    </row>
    <row r="223" spans="1:29" ht="12.75">
      <c r="A223" s="18"/>
      <c r="B223" s="31"/>
      <c r="C223" s="19"/>
      <c r="D223" s="19" t="s">
        <v>292</v>
      </c>
      <c r="E223" s="19">
        <v>3</v>
      </c>
      <c r="F223" s="19">
        <f>PodDop!J61</f>
        <v>222</v>
      </c>
      <c r="G223" s="19"/>
      <c r="H223" s="150">
        <f t="shared" si="9"/>
        <v>0</v>
      </c>
      <c r="I223" s="19">
        <f t="shared" si="10"/>
        <v>0</v>
      </c>
      <c r="J223" s="59">
        <f>PodDop!K61</f>
        <v>0</v>
      </c>
      <c r="K223" s="60">
        <f>PodDop!L61</f>
        <v>0</v>
      </c>
      <c r="L223" s="59"/>
      <c r="M223" s="61"/>
      <c r="N223" s="61"/>
      <c r="O223" s="61"/>
      <c r="P223" s="61"/>
      <c r="Q223" s="61"/>
      <c r="R223" s="61"/>
      <c r="S223" s="61"/>
      <c r="T223" s="61"/>
      <c r="U223" s="61"/>
      <c r="V223" s="61"/>
      <c r="W223" s="61"/>
      <c r="X223" s="60"/>
      <c r="Y223" s="19"/>
      <c r="Z223" s="19"/>
      <c r="AA223" s="19"/>
      <c r="AB223" s="19"/>
      <c r="AC223" s="20"/>
    </row>
    <row r="224" spans="1:29" ht="12.75">
      <c r="A224" s="18"/>
      <c r="B224" s="31"/>
      <c r="C224" s="19"/>
      <c r="D224" s="19" t="s">
        <v>292</v>
      </c>
      <c r="E224" s="19">
        <v>3</v>
      </c>
      <c r="F224" s="19">
        <f>PodDop!J62</f>
        <v>223</v>
      </c>
      <c r="G224" s="19"/>
      <c r="H224" s="150">
        <f t="shared" si="9"/>
        <v>0</v>
      </c>
      <c r="I224" s="19">
        <f t="shared" si="10"/>
        <v>0</v>
      </c>
      <c r="J224" s="59">
        <f>PodDop!K62</f>
        <v>0</v>
      </c>
      <c r="K224" s="60">
        <f>PodDop!L62</f>
        <v>0</v>
      </c>
      <c r="L224" s="59"/>
      <c r="M224" s="61"/>
      <c r="N224" s="61"/>
      <c r="O224" s="61"/>
      <c r="P224" s="61"/>
      <c r="Q224" s="61"/>
      <c r="R224" s="61"/>
      <c r="S224" s="61"/>
      <c r="T224" s="61"/>
      <c r="U224" s="61"/>
      <c r="V224" s="61"/>
      <c r="W224" s="61"/>
      <c r="X224" s="60"/>
      <c r="Y224" s="19"/>
      <c r="Z224" s="19"/>
      <c r="AA224" s="19"/>
      <c r="AB224" s="19"/>
      <c r="AC224" s="20"/>
    </row>
    <row r="225" spans="1:29" ht="12.75">
      <c r="A225" s="18"/>
      <c r="B225" s="31"/>
      <c r="C225" s="19"/>
      <c r="D225" s="19" t="s">
        <v>292</v>
      </c>
      <c r="E225" s="19">
        <v>3</v>
      </c>
      <c r="F225" s="19">
        <f>PodDop!J63</f>
        <v>224</v>
      </c>
      <c r="G225" s="19"/>
      <c r="H225" s="150">
        <f t="shared" si="9"/>
        <v>0</v>
      </c>
      <c r="I225" s="19">
        <f t="shared" si="10"/>
        <v>0</v>
      </c>
      <c r="J225" s="59">
        <f>PodDop!K63</f>
        <v>0</v>
      </c>
      <c r="K225" s="60">
        <f>PodDop!L63</f>
        <v>0</v>
      </c>
      <c r="L225" s="59"/>
      <c r="M225" s="61"/>
      <c r="N225" s="61"/>
      <c r="O225" s="61"/>
      <c r="P225" s="61"/>
      <c r="Q225" s="61"/>
      <c r="R225" s="61"/>
      <c r="S225" s="61"/>
      <c r="T225" s="61"/>
      <c r="U225" s="61"/>
      <c r="V225" s="61"/>
      <c r="W225" s="61"/>
      <c r="X225" s="60"/>
      <c r="Y225" s="19"/>
      <c r="Z225" s="19"/>
      <c r="AA225" s="19"/>
      <c r="AB225" s="19"/>
      <c r="AC225" s="20"/>
    </row>
    <row r="226" spans="1:29" ht="12.75">
      <c r="A226" s="18"/>
      <c r="B226" s="31"/>
      <c r="C226" s="19"/>
      <c r="D226" s="19" t="s">
        <v>292</v>
      </c>
      <c r="E226" s="19">
        <v>3</v>
      </c>
      <c r="F226" s="19">
        <f>PodDop!J64</f>
        <v>225</v>
      </c>
      <c r="G226" s="19"/>
      <c r="H226" s="150">
        <f t="shared" si="9"/>
        <v>0</v>
      </c>
      <c r="I226" s="19">
        <f t="shared" si="10"/>
        <v>0</v>
      </c>
      <c r="J226" s="59">
        <f>PodDop!K64</f>
        <v>0</v>
      </c>
      <c r="K226" s="60">
        <f>PodDop!L64</f>
        <v>0</v>
      </c>
      <c r="L226" s="59"/>
      <c r="M226" s="61"/>
      <c r="N226" s="61"/>
      <c r="O226" s="61"/>
      <c r="P226" s="61"/>
      <c r="Q226" s="61"/>
      <c r="R226" s="61"/>
      <c r="S226" s="61"/>
      <c r="T226" s="61"/>
      <c r="U226" s="61"/>
      <c r="V226" s="61"/>
      <c r="W226" s="61"/>
      <c r="X226" s="60"/>
      <c r="Y226" s="19"/>
      <c r="Z226" s="19"/>
      <c r="AA226" s="19"/>
      <c r="AB226" s="19"/>
      <c r="AC226" s="20"/>
    </row>
    <row r="227" spans="1:29" ht="12.75">
      <c r="A227" s="18"/>
      <c r="B227" s="31"/>
      <c r="C227" s="19"/>
      <c r="D227" s="19" t="s">
        <v>292</v>
      </c>
      <c r="E227" s="19">
        <v>3</v>
      </c>
      <c r="F227" s="19">
        <f>PodDop!J65</f>
        <v>226</v>
      </c>
      <c r="G227" s="19"/>
      <c r="H227" s="150">
        <f t="shared" si="9"/>
        <v>0</v>
      </c>
      <c r="I227" s="19">
        <f t="shared" si="10"/>
        <v>0</v>
      </c>
      <c r="J227" s="59">
        <f>PodDop!K65</f>
        <v>0</v>
      </c>
      <c r="K227" s="60">
        <f>PodDop!L65</f>
        <v>0</v>
      </c>
      <c r="L227" s="59"/>
      <c r="M227" s="61"/>
      <c r="N227" s="61"/>
      <c r="O227" s="61"/>
      <c r="P227" s="61"/>
      <c r="Q227" s="61"/>
      <c r="R227" s="61"/>
      <c r="S227" s="61"/>
      <c r="T227" s="61"/>
      <c r="U227" s="61"/>
      <c r="V227" s="61"/>
      <c r="W227" s="61"/>
      <c r="X227" s="60"/>
      <c r="Y227" s="19"/>
      <c r="Z227" s="19"/>
      <c r="AA227" s="19"/>
      <c r="AB227" s="19"/>
      <c r="AC227" s="20"/>
    </row>
    <row r="228" spans="1:29" ht="12.75">
      <c r="A228" s="18"/>
      <c r="B228" s="31"/>
      <c r="C228" s="19"/>
      <c r="D228" s="19" t="s">
        <v>292</v>
      </c>
      <c r="E228" s="19">
        <v>3</v>
      </c>
      <c r="F228" s="19">
        <f>PodDop!J67</f>
        <v>227</v>
      </c>
      <c r="G228" s="19"/>
      <c r="H228" s="150">
        <f t="shared" si="9"/>
        <v>0</v>
      </c>
      <c r="I228" s="19">
        <f t="shared" si="10"/>
        <v>0</v>
      </c>
      <c r="J228" s="59">
        <f>PodDop!K67</f>
        <v>0</v>
      </c>
      <c r="K228" s="60">
        <f>PodDop!L67</f>
        <v>0</v>
      </c>
      <c r="L228" s="59"/>
      <c r="M228" s="61"/>
      <c r="N228" s="61"/>
      <c r="O228" s="61"/>
      <c r="P228" s="61"/>
      <c r="Q228" s="61"/>
      <c r="R228" s="61"/>
      <c r="S228" s="61"/>
      <c r="T228" s="61"/>
      <c r="U228" s="61"/>
      <c r="V228" s="61"/>
      <c r="W228" s="61"/>
      <c r="X228" s="60"/>
      <c r="Y228" s="19"/>
      <c r="Z228" s="19"/>
      <c r="AA228" s="19"/>
      <c r="AB228" s="19"/>
      <c r="AC228" s="20"/>
    </row>
    <row r="229" spans="1:29" ht="12.75">
      <c r="A229" s="18"/>
      <c r="B229" s="31"/>
      <c r="C229" s="19"/>
      <c r="D229" s="19" t="s">
        <v>292</v>
      </c>
      <c r="E229" s="19">
        <v>3</v>
      </c>
      <c r="F229" s="19">
        <f>PodDop!J68</f>
        <v>228</v>
      </c>
      <c r="G229" s="19"/>
      <c r="H229" s="150">
        <f t="shared" si="9"/>
        <v>0</v>
      </c>
      <c r="I229" s="19">
        <f t="shared" si="10"/>
        <v>0</v>
      </c>
      <c r="J229" s="59">
        <f>PodDop!K68</f>
        <v>0</v>
      </c>
      <c r="K229" s="60">
        <f>PodDop!L68</f>
        <v>0</v>
      </c>
      <c r="L229" s="59"/>
      <c r="M229" s="61"/>
      <c r="N229" s="61"/>
      <c r="O229" s="61"/>
      <c r="P229" s="61"/>
      <c r="Q229" s="61"/>
      <c r="R229" s="61"/>
      <c r="S229" s="61"/>
      <c r="T229" s="61"/>
      <c r="U229" s="61"/>
      <c r="V229" s="61"/>
      <c r="W229" s="61"/>
      <c r="X229" s="60"/>
      <c r="Y229" s="19"/>
      <c r="Z229" s="19"/>
      <c r="AA229" s="19"/>
      <c r="AB229" s="19"/>
      <c r="AC229" s="20"/>
    </row>
    <row r="230" spans="1:29" ht="12.75">
      <c r="A230" s="18"/>
      <c r="B230" s="31"/>
      <c r="C230" s="19"/>
      <c r="D230" s="19" t="s">
        <v>292</v>
      </c>
      <c r="E230" s="19">
        <v>3</v>
      </c>
      <c r="F230" s="19">
        <f>PodDop!J69</f>
        <v>229</v>
      </c>
      <c r="G230" s="19"/>
      <c r="H230" s="150">
        <f t="shared" si="9"/>
        <v>0</v>
      </c>
      <c r="I230" s="19">
        <f t="shared" si="10"/>
        <v>0</v>
      </c>
      <c r="J230" s="59">
        <f>PodDop!K69</f>
        <v>0</v>
      </c>
      <c r="K230" s="60">
        <f>PodDop!L69</f>
        <v>0</v>
      </c>
      <c r="L230" s="59"/>
      <c r="M230" s="61"/>
      <c r="N230" s="61"/>
      <c r="O230" s="61"/>
      <c r="P230" s="61"/>
      <c r="Q230" s="61"/>
      <c r="R230" s="61"/>
      <c r="S230" s="61"/>
      <c r="T230" s="61"/>
      <c r="U230" s="61"/>
      <c r="V230" s="61"/>
      <c r="W230" s="61"/>
      <c r="X230" s="60"/>
      <c r="Y230" s="19"/>
      <c r="Z230" s="19"/>
      <c r="AA230" s="19"/>
      <c r="AB230" s="19"/>
      <c r="AC230" s="20"/>
    </row>
    <row r="231" spans="1:29" ht="12.75">
      <c r="A231" s="18"/>
      <c r="B231" s="31"/>
      <c r="C231" s="19"/>
      <c r="D231" s="19" t="s">
        <v>292</v>
      </c>
      <c r="E231" s="19">
        <v>3</v>
      </c>
      <c r="F231" s="19">
        <f>PodDop!J70</f>
        <v>230</v>
      </c>
      <c r="G231" s="19"/>
      <c r="H231" s="150">
        <f t="shared" si="9"/>
        <v>0</v>
      </c>
      <c r="I231" s="19">
        <f t="shared" si="10"/>
        <v>0</v>
      </c>
      <c r="J231" s="59">
        <f>PodDop!K70</f>
        <v>0</v>
      </c>
      <c r="K231" s="60">
        <f>PodDop!L70</f>
        <v>0</v>
      </c>
      <c r="L231" s="59"/>
      <c r="M231" s="61"/>
      <c r="N231" s="61"/>
      <c r="O231" s="61"/>
      <c r="P231" s="61"/>
      <c r="Q231" s="61"/>
      <c r="R231" s="61"/>
      <c r="S231" s="61"/>
      <c r="T231" s="61"/>
      <c r="U231" s="61"/>
      <c r="V231" s="61"/>
      <c r="W231" s="61"/>
      <c r="X231" s="60"/>
      <c r="Y231" s="19"/>
      <c r="Z231" s="19"/>
      <c r="AA231" s="19"/>
      <c r="AB231" s="19"/>
      <c r="AC231" s="20"/>
    </row>
    <row r="232" spans="1:29" ht="12.75">
      <c r="A232" s="18"/>
      <c r="B232" s="31"/>
      <c r="C232" s="19"/>
      <c r="D232" s="19" t="s">
        <v>292</v>
      </c>
      <c r="E232" s="19">
        <v>3</v>
      </c>
      <c r="F232" s="19">
        <f>PodDop!J71</f>
        <v>231</v>
      </c>
      <c r="G232" s="19"/>
      <c r="H232" s="150">
        <f t="shared" si="9"/>
        <v>0</v>
      </c>
      <c r="I232" s="19">
        <f t="shared" si="10"/>
        <v>0</v>
      </c>
      <c r="J232" s="59">
        <f>PodDop!K71</f>
        <v>0</v>
      </c>
      <c r="K232" s="60">
        <f>PodDop!L71</f>
        <v>0</v>
      </c>
      <c r="L232" s="59"/>
      <c r="M232" s="61"/>
      <c r="N232" s="61"/>
      <c r="O232" s="61"/>
      <c r="P232" s="61"/>
      <c r="Q232" s="61"/>
      <c r="R232" s="61"/>
      <c r="S232" s="61"/>
      <c r="T232" s="61"/>
      <c r="U232" s="61"/>
      <c r="V232" s="61"/>
      <c r="W232" s="61"/>
      <c r="X232" s="60"/>
      <c r="Y232" s="19"/>
      <c r="Z232" s="19"/>
      <c r="AA232" s="19"/>
      <c r="AB232" s="19"/>
      <c r="AC232" s="20"/>
    </row>
    <row r="233" spans="1:29" ht="12.75">
      <c r="A233" s="18"/>
      <c r="B233" s="31"/>
      <c r="C233" s="19"/>
      <c r="D233" s="19" t="s">
        <v>292</v>
      </c>
      <c r="E233" s="19">
        <v>3</v>
      </c>
      <c r="F233" s="19">
        <f>PodDop!J72</f>
        <v>232</v>
      </c>
      <c r="G233" s="19"/>
      <c r="H233" s="150">
        <f t="shared" si="9"/>
        <v>0</v>
      </c>
      <c r="I233" s="19">
        <f t="shared" si="10"/>
        <v>0</v>
      </c>
      <c r="J233" s="59">
        <f>PodDop!K72</f>
        <v>0</v>
      </c>
      <c r="K233" s="60">
        <f>PodDop!L72</f>
        <v>0</v>
      </c>
      <c r="L233" s="59"/>
      <c r="M233" s="61"/>
      <c r="N233" s="61"/>
      <c r="O233" s="61"/>
      <c r="P233" s="61"/>
      <c r="Q233" s="61"/>
      <c r="R233" s="61"/>
      <c r="S233" s="61"/>
      <c r="T233" s="61"/>
      <c r="U233" s="61"/>
      <c r="V233" s="61"/>
      <c r="W233" s="61"/>
      <c r="X233" s="60"/>
      <c r="Y233" s="19"/>
      <c r="Z233" s="19"/>
      <c r="AA233" s="19"/>
      <c r="AB233" s="19"/>
      <c r="AC233" s="20"/>
    </row>
    <row r="234" spans="1:29" ht="12.75">
      <c r="A234" s="18"/>
      <c r="B234" s="31"/>
      <c r="C234" s="19"/>
      <c r="D234" s="19" t="s">
        <v>292</v>
      </c>
      <c r="E234" s="19">
        <v>3</v>
      </c>
      <c r="F234" s="19">
        <f>PodDop!J73</f>
        <v>233</v>
      </c>
      <c r="G234" s="19"/>
      <c r="H234" s="150">
        <f t="shared" si="9"/>
        <v>1796572.13</v>
      </c>
      <c r="I234" s="19">
        <f t="shared" si="10"/>
        <v>0</v>
      </c>
      <c r="J234" s="59">
        <f>PodDop!K73</f>
        <v>318425</v>
      </c>
      <c r="K234" s="60">
        <f>PodDop!L73</f>
        <v>226318</v>
      </c>
      <c r="L234" s="59"/>
      <c r="M234" s="61"/>
      <c r="N234" s="61"/>
      <c r="O234" s="61"/>
      <c r="P234" s="61"/>
      <c r="Q234" s="61"/>
      <c r="R234" s="61"/>
      <c r="S234" s="61"/>
      <c r="T234" s="61"/>
      <c r="U234" s="61"/>
      <c r="V234" s="61"/>
      <c r="W234" s="61"/>
      <c r="X234" s="60"/>
      <c r="Y234" s="19"/>
      <c r="Z234" s="19"/>
      <c r="AA234" s="19"/>
      <c r="AB234" s="19"/>
      <c r="AC234" s="20"/>
    </row>
    <row r="235" spans="1:29" ht="12.75">
      <c r="A235" s="18"/>
      <c r="B235" s="31"/>
      <c r="C235" s="19"/>
      <c r="D235" s="19" t="s">
        <v>292</v>
      </c>
      <c r="E235" s="19">
        <v>3</v>
      </c>
      <c r="F235" s="19">
        <f>PodDop!J74</f>
        <v>234</v>
      </c>
      <c r="G235" s="19"/>
      <c r="H235" s="150">
        <f t="shared" si="9"/>
        <v>1804282.74</v>
      </c>
      <c r="I235" s="19">
        <f t="shared" si="10"/>
        <v>0</v>
      </c>
      <c r="J235" s="59">
        <f>PodDop!K74</f>
        <v>318425</v>
      </c>
      <c r="K235" s="60">
        <f>PodDop!L74</f>
        <v>226318</v>
      </c>
      <c r="L235" s="59"/>
      <c r="M235" s="61"/>
      <c r="N235" s="61"/>
      <c r="O235" s="61"/>
      <c r="P235" s="61"/>
      <c r="Q235" s="61"/>
      <c r="R235" s="61"/>
      <c r="S235" s="61"/>
      <c r="T235" s="61"/>
      <c r="U235" s="61"/>
      <c r="V235" s="61"/>
      <c r="W235" s="61"/>
      <c r="X235" s="60"/>
      <c r="Y235" s="19"/>
      <c r="Z235" s="19"/>
      <c r="AA235" s="19"/>
      <c r="AB235" s="19"/>
      <c r="AC235" s="20"/>
    </row>
    <row r="236" spans="1:29" ht="12.75">
      <c r="A236" s="18"/>
      <c r="B236" s="31"/>
      <c r="C236" s="19"/>
      <c r="D236" s="19" t="s">
        <v>292</v>
      </c>
      <c r="E236" s="19">
        <v>3</v>
      </c>
      <c r="F236" s="19">
        <f>PodDop!J75</f>
        <v>235</v>
      </c>
      <c r="G236" s="19"/>
      <c r="H236" s="150">
        <f t="shared" si="9"/>
        <v>0</v>
      </c>
      <c r="I236" s="19">
        <f t="shared" si="10"/>
        <v>0</v>
      </c>
      <c r="J236" s="59">
        <f>PodDop!K75</f>
        <v>0</v>
      </c>
      <c r="K236" s="60">
        <f>PodDop!L75</f>
        <v>0</v>
      </c>
      <c r="L236" s="59"/>
      <c r="M236" s="61"/>
      <c r="N236" s="61"/>
      <c r="O236" s="61"/>
      <c r="P236" s="61"/>
      <c r="Q236" s="61"/>
      <c r="R236" s="61"/>
      <c r="S236" s="61"/>
      <c r="T236" s="61"/>
      <c r="U236" s="61"/>
      <c r="V236" s="61"/>
      <c r="W236" s="61"/>
      <c r="X236" s="60"/>
      <c r="Y236" s="19"/>
      <c r="Z236" s="19"/>
      <c r="AA236" s="19"/>
      <c r="AB236" s="19"/>
      <c r="AC236" s="20"/>
    </row>
    <row r="237" spans="1:29" ht="12.75">
      <c r="A237" s="18"/>
      <c r="B237" s="31"/>
      <c r="C237" s="19"/>
      <c r="D237" s="19" t="s">
        <v>292</v>
      </c>
      <c r="E237" s="19">
        <v>3</v>
      </c>
      <c r="F237" s="19">
        <f>PodDop!J76</f>
        <v>236</v>
      </c>
      <c r="G237" s="19"/>
      <c r="H237" s="150">
        <f t="shared" si="9"/>
        <v>1791681.32</v>
      </c>
      <c r="I237" s="19">
        <f t="shared" si="10"/>
        <v>0</v>
      </c>
      <c r="J237" s="59">
        <f>PodDop!K76</f>
        <v>217605</v>
      </c>
      <c r="K237" s="60">
        <f>PodDop!L76</f>
        <v>270791</v>
      </c>
      <c r="L237" s="59"/>
      <c r="M237" s="61"/>
      <c r="N237" s="61"/>
      <c r="O237" s="61"/>
      <c r="P237" s="61"/>
      <c r="Q237" s="61"/>
      <c r="R237" s="61"/>
      <c r="S237" s="61"/>
      <c r="T237" s="61"/>
      <c r="U237" s="61"/>
      <c r="V237" s="61"/>
      <c r="W237" s="61"/>
      <c r="X237" s="60"/>
      <c r="Y237" s="19"/>
      <c r="Z237" s="19"/>
      <c r="AA237" s="19"/>
      <c r="AB237" s="19"/>
      <c r="AC237" s="20"/>
    </row>
    <row r="238" spans="1:29" ht="12.75">
      <c r="A238" s="18"/>
      <c r="B238" s="31"/>
      <c r="C238" s="19"/>
      <c r="D238" s="19" t="s">
        <v>292</v>
      </c>
      <c r="E238" s="19">
        <v>3</v>
      </c>
      <c r="F238" s="19">
        <f>PodDop!J77</f>
        <v>237</v>
      </c>
      <c r="G238" s="19"/>
      <c r="H238" s="150">
        <f t="shared" si="9"/>
        <v>1799273.19</v>
      </c>
      <c r="I238" s="19">
        <f t="shared" si="10"/>
        <v>0</v>
      </c>
      <c r="J238" s="59">
        <f>PodDop!K77</f>
        <v>217605</v>
      </c>
      <c r="K238" s="60">
        <f>PodDop!L77</f>
        <v>270791</v>
      </c>
      <c r="L238" s="59"/>
      <c r="M238" s="61"/>
      <c r="N238" s="61"/>
      <c r="O238" s="61"/>
      <c r="P238" s="61"/>
      <c r="Q238" s="61"/>
      <c r="R238" s="61"/>
      <c r="S238" s="61"/>
      <c r="T238" s="61"/>
      <c r="U238" s="61"/>
      <c r="V238" s="61"/>
      <c r="W238" s="61"/>
      <c r="X238" s="60"/>
      <c r="Y238" s="19"/>
      <c r="Z238" s="19"/>
      <c r="AA238" s="19"/>
      <c r="AB238" s="19"/>
      <c r="AC238" s="20"/>
    </row>
    <row r="239" spans="1:29" ht="12.75">
      <c r="A239" s="18"/>
      <c r="B239" s="31"/>
      <c r="C239" s="19"/>
      <c r="D239" s="19" t="s">
        <v>292</v>
      </c>
      <c r="E239" s="19">
        <v>3</v>
      </c>
      <c r="F239" s="19">
        <f>PodDop!J78</f>
        <v>238</v>
      </c>
      <c r="G239" s="19"/>
      <c r="H239" s="150">
        <f t="shared" si="9"/>
        <v>0</v>
      </c>
      <c r="I239" s="19">
        <f t="shared" si="10"/>
        <v>0</v>
      </c>
      <c r="J239" s="59">
        <f>PodDop!K78</f>
        <v>0</v>
      </c>
      <c r="K239" s="60">
        <f>PodDop!L78</f>
        <v>0</v>
      </c>
      <c r="L239" s="59"/>
      <c r="M239" s="61"/>
      <c r="N239" s="61"/>
      <c r="O239" s="61"/>
      <c r="P239" s="61"/>
      <c r="Q239" s="61"/>
      <c r="R239" s="61"/>
      <c r="S239" s="61"/>
      <c r="T239" s="61"/>
      <c r="U239" s="61"/>
      <c r="V239" s="61"/>
      <c r="W239" s="61"/>
      <c r="X239" s="60"/>
      <c r="Y239" s="19"/>
      <c r="Z239" s="19"/>
      <c r="AA239" s="19"/>
      <c r="AB239" s="19"/>
      <c r="AC239" s="20"/>
    </row>
    <row r="240" spans="1:29" ht="12.75">
      <c r="A240" s="18"/>
      <c r="B240" s="31"/>
      <c r="C240" s="19"/>
      <c r="D240" s="19" t="s">
        <v>292</v>
      </c>
      <c r="E240" s="19">
        <v>3</v>
      </c>
      <c r="F240" s="19">
        <f>PodDop!J79</f>
        <v>239</v>
      </c>
      <c r="G240" s="19"/>
      <c r="H240" s="150">
        <f t="shared" si="9"/>
        <v>7314585.4399999995</v>
      </c>
      <c r="I240" s="19">
        <f t="shared" si="10"/>
        <v>0</v>
      </c>
      <c r="J240" s="59">
        <f>PodDop!K79</f>
        <v>1072060</v>
      </c>
      <c r="K240" s="60">
        <f>PodDop!L79</f>
        <v>994218</v>
      </c>
      <c r="L240" s="59"/>
      <c r="M240" s="61"/>
      <c r="N240" s="61"/>
      <c r="O240" s="61"/>
      <c r="P240" s="61"/>
      <c r="Q240" s="61"/>
      <c r="R240" s="61"/>
      <c r="S240" s="61"/>
      <c r="T240" s="61"/>
      <c r="U240" s="61"/>
      <c r="V240" s="61"/>
      <c r="W240" s="61"/>
      <c r="X240" s="60"/>
      <c r="Y240" s="19"/>
      <c r="Z240" s="19"/>
      <c r="AA240" s="19"/>
      <c r="AB240" s="19"/>
      <c r="AC240" s="20"/>
    </row>
    <row r="241" spans="1:29" ht="12.75">
      <c r="A241" s="18"/>
      <c r="B241" s="31"/>
      <c r="C241" s="19"/>
      <c r="D241" s="19" t="s">
        <v>292</v>
      </c>
      <c r="E241" s="19">
        <v>3</v>
      </c>
      <c r="F241" s="19">
        <f>PodDop!J81</f>
        <v>240</v>
      </c>
      <c r="G241" s="19"/>
      <c r="H241" s="150">
        <f t="shared" si="9"/>
        <v>0</v>
      </c>
      <c r="I241" s="19">
        <f t="shared" si="10"/>
        <v>0</v>
      </c>
      <c r="J241" s="59">
        <f>PodDop!K81</f>
        <v>0</v>
      </c>
      <c r="K241" s="60">
        <f>PodDop!L81</f>
        <v>0</v>
      </c>
      <c r="L241" s="59"/>
      <c r="M241" s="61"/>
      <c r="N241" s="61"/>
      <c r="O241" s="61"/>
      <c r="P241" s="61"/>
      <c r="Q241" s="61"/>
      <c r="R241" s="61"/>
      <c r="S241" s="61"/>
      <c r="T241" s="61"/>
      <c r="U241" s="61"/>
      <c r="V241" s="61"/>
      <c r="W241" s="61"/>
      <c r="X241" s="60"/>
      <c r="Y241" s="19"/>
      <c r="Z241" s="19"/>
      <c r="AA241" s="19"/>
      <c r="AB241" s="19"/>
      <c r="AC241" s="20"/>
    </row>
    <row r="242" spans="1:29" ht="12.75">
      <c r="A242" s="18"/>
      <c r="B242" s="31"/>
      <c r="C242" s="19"/>
      <c r="D242" s="19" t="s">
        <v>292</v>
      </c>
      <c r="E242" s="19">
        <v>3</v>
      </c>
      <c r="F242" s="19">
        <f>PodDop!J82</f>
        <v>241</v>
      </c>
      <c r="G242" s="19"/>
      <c r="H242" s="150">
        <f t="shared" si="9"/>
        <v>0</v>
      </c>
      <c r="I242" s="19">
        <f t="shared" si="10"/>
        <v>0</v>
      </c>
      <c r="J242" s="59">
        <f>PodDop!K82</f>
        <v>0</v>
      </c>
      <c r="K242" s="60">
        <f>PodDop!L82</f>
        <v>0</v>
      </c>
      <c r="L242" s="59"/>
      <c r="M242" s="61"/>
      <c r="N242" s="61"/>
      <c r="O242" s="61"/>
      <c r="P242" s="61"/>
      <c r="Q242" s="61"/>
      <c r="R242" s="61"/>
      <c r="S242" s="61"/>
      <c r="T242" s="61"/>
      <c r="U242" s="61"/>
      <c r="V242" s="61"/>
      <c r="W242" s="61"/>
      <c r="X242" s="60"/>
      <c r="Y242" s="19"/>
      <c r="Z242" s="19"/>
      <c r="AA242" s="19"/>
      <c r="AB242" s="19"/>
      <c r="AC242" s="20"/>
    </row>
    <row r="243" spans="1:29" ht="12.75">
      <c r="A243" s="18"/>
      <c r="B243" s="31"/>
      <c r="C243" s="19"/>
      <c r="D243" s="19" t="s">
        <v>292</v>
      </c>
      <c r="E243" s="19">
        <v>3</v>
      </c>
      <c r="F243" s="19">
        <f>PodDop!J83</f>
        <v>242</v>
      </c>
      <c r="G243" s="19"/>
      <c r="H243" s="150">
        <f t="shared" si="9"/>
        <v>0</v>
      </c>
      <c r="I243" s="19">
        <f t="shared" si="10"/>
        <v>0</v>
      </c>
      <c r="J243" s="59">
        <f>PodDop!K83</f>
        <v>0</v>
      </c>
      <c r="K243" s="60">
        <f>PodDop!L83</f>
        <v>0</v>
      </c>
      <c r="L243" s="59"/>
      <c r="M243" s="61"/>
      <c r="N243" s="61"/>
      <c r="O243" s="61"/>
      <c r="P243" s="61"/>
      <c r="Q243" s="61"/>
      <c r="R243" s="61"/>
      <c r="S243" s="61"/>
      <c r="T243" s="61"/>
      <c r="U243" s="61"/>
      <c r="V243" s="61"/>
      <c r="W243" s="61"/>
      <c r="X243" s="60"/>
      <c r="Y243" s="19"/>
      <c r="Z243" s="19"/>
      <c r="AA243" s="19"/>
      <c r="AB243" s="19"/>
      <c r="AC243" s="20"/>
    </row>
    <row r="244" spans="1:29" ht="12.75">
      <c r="A244" s="18"/>
      <c r="B244" s="31"/>
      <c r="C244" s="19"/>
      <c r="D244" s="19" t="s">
        <v>292</v>
      </c>
      <c r="E244" s="19">
        <v>3</v>
      </c>
      <c r="F244" s="19">
        <f>PodDop!J84</f>
        <v>243</v>
      </c>
      <c r="G244" s="19"/>
      <c r="H244" s="150">
        <f t="shared" si="9"/>
        <v>0</v>
      </c>
      <c r="I244" s="19">
        <f t="shared" si="10"/>
        <v>0</v>
      </c>
      <c r="J244" s="59">
        <f>PodDop!K84</f>
        <v>0</v>
      </c>
      <c r="K244" s="60">
        <f>PodDop!L84</f>
        <v>0</v>
      </c>
      <c r="L244" s="59"/>
      <c r="M244" s="61"/>
      <c r="N244" s="61"/>
      <c r="O244" s="61"/>
      <c r="P244" s="61"/>
      <c r="Q244" s="61"/>
      <c r="R244" s="61"/>
      <c r="S244" s="61"/>
      <c r="T244" s="61"/>
      <c r="U244" s="61"/>
      <c r="V244" s="61"/>
      <c r="W244" s="61"/>
      <c r="X244" s="60"/>
      <c r="Y244" s="19"/>
      <c r="Z244" s="19"/>
      <c r="AA244" s="19"/>
      <c r="AB244" s="19"/>
      <c r="AC244" s="20"/>
    </row>
    <row r="245" spans="1:29" ht="12.75">
      <c r="A245" s="18"/>
      <c r="B245" s="31"/>
      <c r="C245" s="19"/>
      <c r="D245" s="19" t="s">
        <v>292</v>
      </c>
      <c r="E245" s="19">
        <v>3</v>
      </c>
      <c r="F245" s="19">
        <f>PodDop!J85</f>
        <v>244</v>
      </c>
      <c r="G245" s="19"/>
      <c r="H245" s="150">
        <f t="shared" si="9"/>
        <v>7057155.880000001</v>
      </c>
      <c r="I245" s="19">
        <f t="shared" si="10"/>
        <v>0</v>
      </c>
      <c r="J245" s="59">
        <f>PodDop!K85</f>
        <v>1498269</v>
      </c>
      <c r="K245" s="60">
        <f>PodDop!L85</f>
        <v>697004</v>
      </c>
      <c r="L245" s="59"/>
      <c r="M245" s="61"/>
      <c r="N245" s="61"/>
      <c r="O245" s="61"/>
      <c r="P245" s="61"/>
      <c r="Q245" s="61"/>
      <c r="R245" s="61"/>
      <c r="S245" s="61"/>
      <c r="T245" s="61"/>
      <c r="U245" s="61"/>
      <c r="V245" s="61"/>
      <c r="W245" s="61"/>
      <c r="X245" s="60"/>
      <c r="Y245" s="19"/>
      <c r="Z245" s="19"/>
      <c r="AA245" s="19"/>
      <c r="AB245" s="19"/>
      <c r="AC245" s="20"/>
    </row>
    <row r="246" spans="1:29" ht="12.75">
      <c r="A246" s="18"/>
      <c r="B246" s="31"/>
      <c r="C246" s="19"/>
      <c r="D246" s="19" t="s">
        <v>292</v>
      </c>
      <c r="E246" s="19">
        <v>3</v>
      </c>
      <c r="F246" s="19">
        <f>PodDop!J86</f>
        <v>245</v>
      </c>
      <c r="G246" s="19"/>
      <c r="H246" s="150">
        <f t="shared" si="9"/>
        <v>0</v>
      </c>
      <c r="I246" s="19">
        <f t="shared" si="10"/>
        <v>0</v>
      </c>
      <c r="J246" s="59">
        <f>PodDop!K86</f>
        <v>0</v>
      </c>
      <c r="K246" s="60">
        <f>PodDop!L86</f>
        <v>0</v>
      </c>
      <c r="L246" s="59"/>
      <c r="M246" s="61"/>
      <c r="N246" s="61"/>
      <c r="O246" s="61"/>
      <c r="P246" s="61"/>
      <c r="Q246" s="61"/>
      <c r="R246" s="61"/>
      <c r="S246" s="61"/>
      <c r="T246" s="61"/>
      <c r="U246" s="61"/>
      <c r="V246" s="61"/>
      <c r="W246" s="61"/>
      <c r="X246" s="60"/>
      <c r="Y246" s="19"/>
      <c r="Z246" s="19"/>
      <c r="AA246" s="19"/>
      <c r="AB246" s="19"/>
      <c r="AC246" s="20"/>
    </row>
    <row r="247" spans="1:29" ht="12.75">
      <c r="A247" s="18"/>
      <c r="B247" s="31"/>
      <c r="C247" s="19"/>
      <c r="D247" s="19" t="s">
        <v>292</v>
      </c>
      <c r="E247" s="19">
        <v>3</v>
      </c>
      <c r="F247" s="19">
        <f>PodDop!J87</f>
        <v>246</v>
      </c>
      <c r="G247" s="19"/>
      <c r="H247" s="150">
        <f t="shared" si="9"/>
        <v>0</v>
      </c>
      <c r="I247" s="19">
        <f t="shared" si="10"/>
        <v>0</v>
      </c>
      <c r="J247" s="59">
        <f>PodDop!K87</f>
        <v>0</v>
      </c>
      <c r="K247" s="60">
        <f>PodDop!L87</f>
        <v>0</v>
      </c>
      <c r="L247" s="59"/>
      <c r="M247" s="61"/>
      <c r="N247" s="61"/>
      <c r="O247" s="61"/>
      <c r="P247" s="61"/>
      <c r="Q247" s="61"/>
      <c r="R247" s="61"/>
      <c r="S247" s="61"/>
      <c r="T247" s="61"/>
      <c r="U247" s="61"/>
      <c r="V247" s="61"/>
      <c r="W247" s="61"/>
      <c r="X247" s="60"/>
      <c r="Y247" s="19"/>
      <c r="Z247" s="19"/>
      <c r="AA247" s="19"/>
      <c r="AB247" s="19"/>
      <c r="AC247" s="20"/>
    </row>
    <row r="248" spans="1:29" ht="12.75">
      <c r="A248" s="18"/>
      <c r="B248" s="31"/>
      <c r="C248" s="19"/>
      <c r="D248" s="19" t="s">
        <v>292</v>
      </c>
      <c r="E248" s="19">
        <v>3</v>
      </c>
      <c r="F248" s="19">
        <f>PodDop!J88</f>
        <v>247</v>
      </c>
      <c r="G248" s="19"/>
      <c r="H248" s="150">
        <f t="shared" si="9"/>
        <v>0</v>
      </c>
      <c r="I248" s="19">
        <f t="shared" si="10"/>
        <v>0</v>
      </c>
      <c r="J248" s="59">
        <f>PodDop!K88</f>
        <v>0</v>
      </c>
      <c r="K248" s="60">
        <f>PodDop!L88</f>
        <v>0</v>
      </c>
      <c r="L248" s="59"/>
      <c r="M248" s="61"/>
      <c r="N248" s="61"/>
      <c r="O248" s="61"/>
      <c r="P248" s="61"/>
      <c r="Q248" s="61"/>
      <c r="R248" s="61"/>
      <c r="S248" s="61"/>
      <c r="T248" s="61"/>
      <c r="U248" s="61"/>
      <c r="V248" s="61"/>
      <c r="W248" s="61"/>
      <c r="X248" s="60"/>
      <c r="Y248" s="19"/>
      <c r="Z248" s="19"/>
      <c r="AA248" s="19"/>
      <c r="AB248" s="19"/>
      <c r="AC248" s="20"/>
    </row>
    <row r="249" spans="1:29" ht="12.75">
      <c r="A249" s="18"/>
      <c r="B249" s="31"/>
      <c r="C249" s="19"/>
      <c r="D249" s="19" t="s">
        <v>292</v>
      </c>
      <c r="E249" s="19">
        <v>3</v>
      </c>
      <c r="F249" s="19">
        <f>PodDop!J89</f>
        <v>248</v>
      </c>
      <c r="G249" s="19"/>
      <c r="H249" s="150">
        <f t="shared" si="9"/>
        <v>0</v>
      </c>
      <c r="I249" s="19">
        <f t="shared" si="10"/>
        <v>0</v>
      </c>
      <c r="J249" s="59">
        <f>PodDop!K89</f>
        <v>0</v>
      </c>
      <c r="K249" s="60">
        <f>PodDop!L89</f>
        <v>0</v>
      </c>
      <c r="L249" s="59"/>
      <c r="M249" s="61"/>
      <c r="N249" s="61"/>
      <c r="O249" s="61"/>
      <c r="P249" s="61"/>
      <c r="Q249" s="61"/>
      <c r="R249" s="61"/>
      <c r="S249" s="61"/>
      <c r="T249" s="61"/>
      <c r="U249" s="61"/>
      <c r="V249" s="61"/>
      <c r="W249" s="61"/>
      <c r="X249" s="60"/>
      <c r="Y249" s="19"/>
      <c r="Z249" s="19"/>
      <c r="AA249" s="19"/>
      <c r="AB249" s="19"/>
      <c r="AC249" s="20"/>
    </row>
    <row r="250" spans="1:29" ht="12.75">
      <c r="A250" s="18"/>
      <c r="B250" s="31"/>
      <c r="C250" s="19"/>
      <c r="D250" s="19" t="s">
        <v>292</v>
      </c>
      <c r="E250" s="19">
        <v>3</v>
      </c>
      <c r="F250" s="19">
        <f>PodDop!J90</f>
        <v>249</v>
      </c>
      <c r="G250" s="19"/>
      <c r="H250" s="150">
        <f t="shared" si="9"/>
        <v>12676139.31</v>
      </c>
      <c r="I250" s="19">
        <f t="shared" si="10"/>
        <v>0</v>
      </c>
      <c r="J250" s="59">
        <f>PodDop!K90</f>
        <v>1054571</v>
      </c>
      <c r="K250" s="60">
        <f>PodDop!L90</f>
        <v>2018124</v>
      </c>
      <c r="L250" s="59"/>
      <c r="M250" s="61"/>
      <c r="N250" s="61"/>
      <c r="O250" s="61"/>
      <c r="P250" s="61"/>
      <c r="Q250" s="61"/>
      <c r="R250" s="61"/>
      <c r="S250" s="61"/>
      <c r="T250" s="61"/>
      <c r="U250" s="61"/>
      <c r="V250" s="61"/>
      <c r="W250" s="61"/>
      <c r="X250" s="60"/>
      <c r="Y250" s="19"/>
      <c r="Z250" s="19"/>
      <c r="AA250" s="19"/>
      <c r="AB250" s="19"/>
      <c r="AC250" s="20"/>
    </row>
    <row r="251" spans="1:29" ht="12.75">
      <c r="A251" s="18"/>
      <c r="B251" s="31"/>
      <c r="C251" s="19"/>
      <c r="D251" s="19" t="s">
        <v>292</v>
      </c>
      <c r="E251" s="19">
        <v>3</v>
      </c>
      <c r="F251" s="19">
        <f>PodDop!J91</f>
        <v>250</v>
      </c>
      <c r="G251" s="19"/>
      <c r="H251" s="150">
        <f t="shared" si="9"/>
        <v>19957740</v>
      </c>
      <c r="I251" s="19">
        <f t="shared" si="10"/>
        <v>0</v>
      </c>
      <c r="J251" s="59">
        <f>PodDop!K91</f>
        <v>2552840</v>
      </c>
      <c r="K251" s="60">
        <f>PodDop!L91</f>
        <v>2715128</v>
      </c>
      <c r="L251" s="59"/>
      <c r="M251" s="61"/>
      <c r="N251" s="61"/>
      <c r="O251" s="61"/>
      <c r="P251" s="61"/>
      <c r="Q251" s="61"/>
      <c r="R251" s="61"/>
      <c r="S251" s="61"/>
      <c r="T251" s="61"/>
      <c r="U251" s="61"/>
      <c r="V251" s="61"/>
      <c r="W251" s="61"/>
      <c r="X251" s="60"/>
      <c r="Y251" s="19"/>
      <c r="Z251" s="19"/>
      <c r="AA251" s="19"/>
      <c r="AB251" s="19"/>
      <c r="AC251" s="20"/>
    </row>
    <row r="252" spans="1:29" ht="12.75">
      <c r="A252" s="18"/>
      <c r="B252" s="31"/>
      <c r="C252" s="19"/>
      <c r="D252" s="19" t="s">
        <v>292</v>
      </c>
      <c r="E252" s="19">
        <v>3</v>
      </c>
      <c r="F252" s="19">
        <f>PodDop!J92</f>
        <v>251</v>
      </c>
      <c r="G252" s="19"/>
      <c r="H252" s="150">
        <f t="shared" si="9"/>
        <v>5220800</v>
      </c>
      <c r="I252" s="19">
        <f t="shared" si="10"/>
        <v>0</v>
      </c>
      <c r="J252" s="59">
        <f>PodDop!K92</f>
        <v>1000000</v>
      </c>
      <c r="K252" s="60">
        <f>PodDop!L92</f>
        <v>540000</v>
      </c>
      <c r="L252" s="59"/>
      <c r="M252" s="61"/>
      <c r="N252" s="61"/>
      <c r="O252" s="61"/>
      <c r="P252" s="61"/>
      <c r="Q252" s="61"/>
      <c r="R252" s="61"/>
      <c r="S252" s="61"/>
      <c r="T252" s="61"/>
      <c r="U252" s="61"/>
      <c r="V252" s="61"/>
      <c r="W252" s="61"/>
      <c r="X252" s="60"/>
      <c r="Y252" s="19"/>
      <c r="Z252" s="19"/>
      <c r="AA252" s="19"/>
      <c r="AB252" s="19"/>
      <c r="AC252" s="20"/>
    </row>
    <row r="253" spans="1:29" ht="12.75">
      <c r="A253" s="18"/>
      <c r="B253" s="31"/>
      <c r="C253" s="19"/>
      <c r="D253" s="19" t="s">
        <v>292</v>
      </c>
      <c r="E253" s="19">
        <v>3</v>
      </c>
      <c r="F253" s="19">
        <f>PodDop!J93</f>
        <v>252</v>
      </c>
      <c r="G253" s="19"/>
      <c r="H253" s="150">
        <f t="shared" si="9"/>
        <v>705831.8400000001</v>
      </c>
      <c r="I253" s="19">
        <f t="shared" si="10"/>
        <v>0</v>
      </c>
      <c r="J253" s="59">
        <f>PodDop!K93</f>
        <v>116266</v>
      </c>
      <c r="K253" s="60">
        <f>PodDop!L93</f>
        <v>81913</v>
      </c>
      <c r="L253" s="59"/>
      <c r="M253" s="61"/>
      <c r="N253" s="61"/>
      <c r="O253" s="61"/>
      <c r="P253" s="61"/>
      <c r="Q253" s="61"/>
      <c r="R253" s="61"/>
      <c r="S253" s="61"/>
      <c r="T253" s="61"/>
      <c r="U253" s="61"/>
      <c r="V253" s="61"/>
      <c r="W253" s="61"/>
      <c r="X253" s="60"/>
      <c r="Y253" s="19"/>
      <c r="Z253" s="19"/>
      <c r="AA253" s="19"/>
      <c r="AB253" s="19"/>
      <c r="AC253" s="20"/>
    </row>
    <row r="254" spans="1:29" ht="12.75">
      <c r="A254" s="18"/>
      <c r="B254" s="31"/>
      <c r="C254" s="19"/>
      <c r="D254" s="19" t="s">
        <v>292</v>
      </c>
      <c r="E254" s="19">
        <v>3</v>
      </c>
      <c r="F254" s="19">
        <f>PodDop!J94</f>
        <v>253</v>
      </c>
      <c r="G254" s="19"/>
      <c r="H254" s="150">
        <f t="shared" si="9"/>
        <v>0</v>
      </c>
      <c r="I254" s="19">
        <f t="shared" si="10"/>
        <v>0</v>
      </c>
      <c r="J254" s="59">
        <f>PodDop!K94</f>
        <v>0</v>
      </c>
      <c r="K254" s="60">
        <f>PodDop!L94</f>
        <v>0</v>
      </c>
      <c r="L254" s="59"/>
      <c r="M254" s="61"/>
      <c r="N254" s="61"/>
      <c r="O254" s="61"/>
      <c r="P254" s="61"/>
      <c r="Q254" s="61"/>
      <c r="R254" s="61"/>
      <c r="S254" s="61"/>
      <c r="T254" s="61"/>
      <c r="U254" s="61"/>
      <c r="V254" s="61"/>
      <c r="W254" s="61"/>
      <c r="X254" s="60"/>
      <c r="Y254" s="19"/>
      <c r="Z254" s="19"/>
      <c r="AA254" s="19"/>
      <c r="AB254" s="19"/>
      <c r="AC254" s="20"/>
    </row>
    <row r="255" spans="1:29" ht="12.75">
      <c r="A255" s="18"/>
      <c r="B255" s="31"/>
      <c r="C255" s="19"/>
      <c r="D255" s="19" t="s">
        <v>292</v>
      </c>
      <c r="E255" s="19">
        <v>3</v>
      </c>
      <c r="F255" s="19">
        <f>PodDop!J95</f>
        <v>254</v>
      </c>
      <c r="G255" s="19"/>
      <c r="H255" s="150">
        <f t="shared" si="9"/>
        <v>0</v>
      </c>
      <c r="I255" s="19">
        <f t="shared" si="10"/>
        <v>0</v>
      </c>
      <c r="J255" s="59">
        <f>PodDop!K95</f>
        <v>0</v>
      </c>
      <c r="K255" s="60">
        <f>PodDop!L95</f>
        <v>0</v>
      </c>
      <c r="L255" s="59"/>
      <c r="M255" s="61"/>
      <c r="N255" s="61"/>
      <c r="O255" s="61"/>
      <c r="P255" s="61"/>
      <c r="Q255" s="61"/>
      <c r="R255" s="61"/>
      <c r="S255" s="61"/>
      <c r="T255" s="61"/>
      <c r="U255" s="61"/>
      <c r="V255" s="61"/>
      <c r="W255" s="61"/>
      <c r="X255" s="60"/>
      <c r="Y255" s="19"/>
      <c r="Z255" s="19"/>
      <c r="AA255" s="19"/>
      <c r="AB255" s="19"/>
      <c r="AC255" s="20"/>
    </row>
    <row r="256" spans="1:29" ht="12.75">
      <c r="A256" s="18"/>
      <c r="B256" s="31"/>
      <c r="C256" s="19"/>
      <c r="D256" s="19" t="s">
        <v>292</v>
      </c>
      <c r="E256" s="19">
        <v>3</v>
      </c>
      <c r="F256" s="19">
        <f>PodDop!J96</f>
        <v>255</v>
      </c>
      <c r="G256" s="19"/>
      <c r="H256" s="150">
        <f t="shared" si="9"/>
        <v>6018234.6</v>
      </c>
      <c r="I256" s="19">
        <f t="shared" si="10"/>
        <v>0</v>
      </c>
      <c r="J256" s="59">
        <f>PodDop!K96</f>
        <v>1116266</v>
      </c>
      <c r="K256" s="60">
        <f>PodDop!L96</f>
        <v>621913</v>
      </c>
      <c r="L256" s="59"/>
      <c r="M256" s="61"/>
      <c r="N256" s="61"/>
      <c r="O256" s="61"/>
      <c r="P256" s="61"/>
      <c r="Q256" s="61"/>
      <c r="R256" s="61"/>
      <c r="S256" s="61"/>
      <c r="T256" s="61"/>
      <c r="U256" s="61"/>
      <c r="V256" s="61"/>
      <c r="W256" s="61"/>
      <c r="X256" s="60"/>
      <c r="Y256" s="19"/>
      <c r="Z256" s="19"/>
      <c r="AA256" s="19"/>
      <c r="AB256" s="19"/>
      <c r="AC256" s="20"/>
    </row>
    <row r="257" spans="1:29" ht="12.75">
      <c r="A257" s="18"/>
      <c r="B257" s="31"/>
      <c r="C257" s="19"/>
      <c r="D257" s="19" t="s">
        <v>292</v>
      </c>
      <c r="E257" s="19">
        <v>3</v>
      </c>
      <c r="F257" s="19">
        <f>PodDop!J97</f>
        <v>256</v>
      </c>
      <c r="G257" s="19"/>
      <c r="H257" s="150">
        <f t="shared" si="9"/>
        <v>16879267.84</v>
      </c>
      <c r="I257" s="19">
        <f t="shared" si="10"/>
        <v>0</v>
      </c>
      <c r="J257" s="59">
        <f>PodDop!K97</f>
        <v>2552840</v>
      </c>
      <c r="K257" s="60">
        <f>PodDop!L97</f>
        <v>2020312</v>
      </c>
      <c r="L257" s="59"/>
      <c r="M257" s="61"/>
      <c r="N257" s="61"/>
      <c r="O257" s="61"/>
      <c r="P257" s="61"/>
      <c r="Q257" s="61"/>
      <c r="R257" s="61"/>
      <c r="S257" s="61"/>
      <c r="T257" s="61"/>
      <c r="U257" s="61"/>
      <c r="V257" s="61"/>
      <c r="W257" s="61"/>
      <c r="X257" s="60"/>
      <c r="Y257" s="19"/>
      <c r="Z257" s="19"/>
      <c r="AA257" s="19"/>
      <c r="AB257" s="19"/>
      <c r="AC257" s="20"/>
    </row>
    <row r="258" spans="1:29" ht="12.75">
      <c r="A258" s="18"/>
      <c r="B258" s="31"/>
      <c r="C258" s="19"/>
      <c r="D258" s="19" t="s">
        <v>292</v>
      </c>
      <c r="E258" s="19">
        <v>3</v>
      </c>
      <c r="F258" s="19">
        <f>PodDop!J98</f>
        <v>257</v>
      </c>
      <c r="G258" s="19"/>
      <c r="H258" s="150">
        <f aca="true" t="shared" si="11" ref="H258:H321">J258/100*F258+2*K258/100*F258</f>
        <v>0</v>
      </c>
      <c r="I258" s="19">
        <f aca="true" t="shared" si="12" ref="I258:I321">ABS(ROUND(J258,0)-J258)+ABS(ROUND(K258,0)-K258)</f>
        <v>0</v>
      </c>
      <c r="J258" s="59">
        <f>PodDop!K98</f>
        <v>0</v>
      </c>
      <c r="K258" s="60">
        <f>PodDop!L98</f>
        <v>0</v>
      </c>
      <c r="L258" s="59"/>
      <c r="M258" s="61"/>
      <c r="N258" s="61"/>
      <c r="O258" s="61"/>
      <c r="P258" s="61"/>
      <c r="Q258" s="61"/>
      <c r="R258" s="61"/>
      <c r="S258" s="61"/>
      <c r="T258" s="61"/>
      <c r="U258" s="61"/>
      <c r="V258" s="61"/>
      <c r="W258" s="61"/>
      <c r="X258" s="60"/>
      <c r="Y258" s="19"/>
      <c r="Z258" s="19"/>
      <c r="AA258" s="19"/>
      <c r="AB258" s="19"/>
      <c r="AC258" s="20"/>
    </row>
    <row r="259" spans="1:29" ht="12.75">
      <c r="A259" s="18"/>
      <c r="B259" s="31"/>
      <c r="C259" s="19"/>
      <c r="D259" s="19" t="s">
        <v>292</v>
      </c>
      <c r="E259" s="19">
        <v>3</v>
      </c>
      <c r="F259" s="19">
        <f>PodDop!J99</f>
        <v>258</v>
      </c>
      <c r="G259" s="19"/>
      <c r="H259" s="150">
        <f t="shared" si="11"/>
        <v>17011137.12</v>
      </c>
      <c r="I259" s="19">
        <f t="shared" si="12"/>
        <v>0</v>
      </c>
      <c r="J259" s="59">
        <f>PodDop!K99</f>
        <v>2552840</v>
      </c>
      <c r="K259" s="60">
        <f>PodDop!L99</f>
        <v>2020312</v>
      </c>
      <c r="L259" s="59"/>
      <c r="M259" s="61"/>
      <c r="N259" s="61"/>
      <c r="O259" s="61"/>
      <c r="P259" s="61"/>
      <c r="Q259" s="61"/>
      <c r="R259" s="61"/>
      <c r="S259" s="61"/>
      <c r="T259" s="61"/>
      <c r="U259" s="61"/>
      <c r="V259" s="61"/>
      <c r="W259" s="61"/>
      <c r="X259" s="60"/>
      <c r="Y259" s="19"/>
      <c r="Z259" s="19"/>
      <c r="AA259" s="19"/>
      <c r="AB259" s="19"/>
      <c r="AC259" s="20"/>
    </row>
    <row r="260" spans="1:29" ht="12.75">
      <c r="A260" s="18"/>
      <c r="B260" s="31"/>
      <c r="C260" s="19"/>
      <c r="D260" s="19" t="s">
        <v>292</v>
      </c>
      <c r="E260" s="19">
        <v>3</v>
      </c>
      <c r="F260" s="19">
        <f>PodDop!J100</f>
        <v>259</v>
      </c>
      <c r="G260" s="19"/>
      <c r="H260" s="150">
        <f t="shared" si="11"/>
        <v>483568.54000000004</v>
      </c>
      <c r="I260" s="19">
        <f t="shared" si="12"/>
        <v>0</v>
      </c>
      <c r="J260" s="59">
        <f>PodDop!K100</f>
        <v>66074</v>
      </c>
      <c r="K260" s="60">
        <f>PodDop!L100</f>
        <v>60316</v>
      </c>
      <c r="L260" s="59"/>
      <c r="M260" s="61"/>
      <c r="N260" s="61"/>
      <c r="O260" s="61"/>
      <c r="P260" s="61"/>
      <c r="Q260" s="61"/>
      <c r="R260" s="61"/>
      <c r="S260" s="61"/>
      <c r="T260" s="61"/>
      <c r="U260" s="61"/>
      <c r="V260" s="61"/>
      <c r="W260" s="61"/>
      <c r="X260" s="60"/>
      <c r="Y260" s="19"/>
      <c r="Z260" s="19"/>
      <c r="AA260" s="19"/>
      <c r="AB260" s="19"/>
      <c r="AC260" s="20"/>
    </row>
    <row r="261" spans="1:29" ht="12.75">
      <c r="A261" s="18"/>
      <c r="B261" s="31"/>
      <c r="C261" s="19"/>
      <c r="D261" s="19" t="s">
        <v>292</v>
      </c>
      <c r="E261" s="19">
        <v>3</v>
      </c>
      <c r="F261" s="19">
        <f>PodDop!J101</f>
        <v>260</v>
      </c>
      <c r="G261" s="19"/>
      <c r="H261" s="150">
        <f t="shared" si="11"/>
        <v>0</v>
      </c>
      <c r="I261" s="19">
        <f t="shared" si="12"/>
        <v>0</v>
      </c>
      <c r="J261" s="59">
        <f>PodDop!K101</f>
        <v>0</v>
      </c>
      <c r="K261" s="60">
        <f>PodDop!L101</f>
        <v>0</v>
      </c>
      <c r="L261" s="59"/>
      <c r="M261" s="61"/>
      <c r="N261" s="61"/>
      <c r="O261" s="61"/>
      <c r="P261" s="61"/>
      <c r="Q261" s="61"/>
      <c r="R261" s="61"/>
      <c r="S261" s="61"/>
      <c r="T261" s="61"/>
      <c r="U261" s="61"/>
      <c r="V261" s="61"/>
      <c r="W261" s="61"/>
      <c r="X261" s="60"/>
      <c r="Y261" s="19"/>
      <c r="Z261" s="19"/>
      <c r="AA261" s="19"/>
      <c r="AB261" s="19"/>
      <c r="AC261" s="20"/>
    </row>
    <row r="262" spans="1:29" ht="12.75">
      <c r="A262" s="18"/>
      <c r="B262" s="31"/>
      <c r="C262" s="19"/>
      <c r="D262" s="19" t="s">
        <v>292</v>
      </c>
      <c r="E262" s="19">
        <v>3</v>
      </c>
      <c r="F262" s="19">
        <f>PodDop!J102</f>
        <v>261</v>
      </c>
      <c r="G262" s="19"/>
      <c r="H262" s="150">
        <f t="shared" si="11"/>
        <v>0</v>
      </c>
      <c r="I262" s="19">
        <f t="shared" si="12"/>
        <v>0</v>
      </c>
      <c r="J262" s="59">
        <f>PodDop!K102</f>
        <v>0</v>
      </c>
      <c r="K262" s="60">
        <f>PodDop!L102</f>
        <v>0</v>
      </c>
      <c r="L262" s="59"/>
      <c r="M262" s="61"/>
      <c r="N262" s="61"/>
      <c r="O262" s="61"/>
      <c r="P262" s="61"/>
      <c r="Q262" s="61"/>
      <c r="R262" s="61"/>
      <c r="S262" s="61"/>
      <c r="T262" s="61"/>
      <c r="U262" s="61"/>
      <c r="V262" s="61"/>
      <c r="W262" s="61"/>
      <c r="X262" s="60"/>
      <c r="Y262" s="19"/>
      <c r="Z262" s="19"/>
      <c r="AA262" s="19"/>
      <c r="AB262" s="19"/>
      <c r="AC262" s="20"/>
    </row>
    <row r="263" spans="1:29" ht="12.75">
      <c r="A263" s="18"/>
      <c r="B263" s="31"/>
      <c r="C263" s="19"/>
      <c r="D263" s="19" t="s">
        <v>292</v>
      </c>
      <c r="E263" s="19">
        <v>3</v>
      </c>
      <c r="F263" s="19">
        <f>PodDop!J103</f>
        <v>262</v>
      </c>
      <c r="G263" s="19"/>
      <c r="H263" s="150">
        <f t="shared" si="11"/>
        <v>663234.6599999999</v>
      </c>
      <c r="I263" s="19">
        <f t="shared" si="12"/>
        <v>0</v>
      </c>
      <c r="J263" s="59">
        <f>PodDop!K103</f>
        <v>157731</v>
      </c>
      <c r="K263" s="60">
        <f>PodDop!L103</f>
        <v>47706</v>
      </c>
      <c r="L263" s="59"/>
      <c r="M263" s="61"/>
      <c r="N263" s="61"/>
      <c r="O263" s="61"/>
      <c r="P263" s="61"/>
      <c r="Q263" s="61"/>
      <c r="R263" s="61"/>
      <c r="S263" s="61"/>
      <c r="T263" s="61"/>
      <c r="U263" s="61"/>
      <c r="V263" s="61"/>
      <c r="W263" s="61"/>
      <c r="X263" s="60"/>
      <c r="Y263" s="19"/>
      <c r="Z263" s="19"/>
      <c r="AA263" s="19"/>
      <c r="AB263" s="19"/>
      <c r="AC263" s="20"/>
    </row>
    <row r="264" spans="1:29" ht="12.75">
      <c r="A264" s="18"/>
      <c r="B264" s="31"/>
      <c r="C264" s="19"/>
      <c r="D264" s="19" t="s">
        <v>292</v>
      </c>
      <c r="E264" s="19">
        <v>3</v>
      </c>
      <c r="F264" s="19">
        <f>PodDop!J104</f>
        <v>263</v>
      </c>
      <c r="G264" s="19"/>
      <c r="H264" s="150">
        <f t="shared" si="11"/>
        <v>4115587.0600000005</v>
      </c>
      <c r="I264" s="19">
        <f t="shared" si="12"/>
        <v>0</v>
      </c>
      <c r="J264" s="59">
        <f>PodDop!K104</f>
        <v>824152</v>
      </c>
      <c r="K264" s="60">
        <f>PodDop!L104</f>
        <v>370355</v>
      </c>
      <c r="L264" s="59"/>
      <c r="M264" s="61"/>
      <c r="N264" s="61"/>
      <c r="O264" s="61"/>
      <c r="P264" s="61"/>
      <c r="Q264" s="61"/>
      <c r="R264" s="61"/>
      <c r="S264" s="61"/>
      <c r="T264" s="61"/>
      <c r="U264" s="61"/>
      <c r="V264" s="61"/>
      <c r="W264" s="61"/>
      <c r="X264" s="60"/>
      <c r="Y264" s="19"/>
      <c r="Z264" s="19"/>
      <c r="AA264" s="19"/>
      <c r="AB264" s="19"/>
      <c r="AC264" s="20"/>
    </row>
    <row r="265" spans="1:29" ht="12.75">
      <c r="A265" s="18"/>
      <c r="B265" s="31"/>
      <c r="C265" s="19"/>
      <c r="D265" s="19" t="s">
        <v>292</v>
      </c>
      <c r="E265" s="19">
        <v>3</v>
      </c>
      <c r="F265" s="19">
        <f>PodDop!J105</f>
        <v>264</v>
      </c>
      <c r="G265" s="19"/>
      <c r="H265" s="150">
        <f t="shared" si="11"/>
        <v>39943.200000000004</v>
      </c>
      <c r="I265" s="19">
        <f t="shared" si="12"/>
        <v>0</v>
      </c>
      <c r="J265" s="59">
        <f>PodDop!K105</f>
        <v>10628</v>
      </c>
      <c r="K265" s="60">
        <f>PodDop!L105</f>
        <v>2251</v>
      </c>
      <c r="L265" s="59"/>
      <c r="M265" s="61"/>
      <c r="N265" s="61"/>
      <c r="O265" s="61"/>
      <c r="P265" s="61"/>
      <c r="Q265" s="61"/>
      <c r="R265" s="61"/>
      <c r="S265" s="61"/>
      <c r="T265" s="61"/>
      <c r="U265" s="61"/>
      <c r="V265" s="61"/>
      <c r="W265" s="61"/>
      <c r="X265" s="60"/>
      <c r="Y265" s="19"/>
      <c r="Z265" s="19"/>
      <c r="AA265" s="19"/>
      <c r="AB265" s="19"/>
      <c r="AC265" s="20"/>
    </row>
    <row r="266" spans="1:29" ht="12.75">
      <c r="A266" s="18"/>
      <c r="B266" s="31"/>
      <c r="C266" s="19"/>
      <c r="D266" s="19" t="s">
        <v>292</v>
      </c>
      <c r="E266" s="19">
        <v>3</v>
      </c>
      <c r="F266" s="19">
        <f>PodDop!J106</f>
        <v>265</v>
      </c>
      <c r="G266" s="19"/>
      <c r="H266" s="150">
        <f t="shared" si="11"/>
        <v>0</v>
      </c>
      <c r="I266" s="19">
        <f t="shared" si="12"/>
        <v>0</v>
      </c>
      <c r="J266" s="59">
        <f>PodDop!K106</f>
        <v>0</v>
      </c>
      <c r="K266" s="60">
        <f>PodDop!L106</f>
        <v>0</v>
      </c>
      <c r="L266" s="59"/>
      <c r="M266" s="61"/>
      <c r="N266" s="61"/>
      <c r="O266" s="61"/>
      <c r="P266" s="61"/>
      <c r="Q266" s="61"/>
      <c r="R266" s="61"/>
      <c r="S266" s="61"/>
      <c r="T266" s="61"/>
      <c r="U266" s="61"/>
      <c r="V266" s="61"/>
      <c r="W266" s="61"/>
      <c r="X266" s="60"/>
      <c r="Y266" s="19"/>
      <c r="Z266" s="19"/>
      <c r="AA266" s="19"/>
      <c r="AB266" s="19"/>
      <c r="AC266" s="20"/>
    </row>
    <row r="267" spans="1:29" ht="12.75">
      <c r="A267" s="18"/>
      <c r="B267" s="31"/>
      <c r="C267" s="19"/>
      <c r="D267" s="19" t="s">
        <v>292</v>
      </c>
      <c r="E267" s="19">
        <v>3</v>
      </c>
      <c r="F267" s="19">
        <f>PodDop!J107</f>
        <v>266</v>
      </c>
      <c r="G267" s="19"/>
      <c r="H267" s="150">
        <f t="shared" si="11"/>
        <v>0</v>
      </c>
      <c r="I267" s="19">
        <f t="shared" si="12"/>
        <v>0</v>
      </c>
      <c r="J267" s="59">
        <f>PodDop!K107</f>
        <v>0</v>
      </c>
      <c r="K267" s="60">
        <f>PodDop!L107</f>
        <v>0</v>
      </c>
      <c r="L267" s="59"/>
      <c r="M267" s="61"/>
      <c r="N267" s="61"/>
      <c r="O267" s="61"/>
      <c r="P267" s="61"/>
      <c r="Q267" s="61"/>
      <c r="R267" s="61"/>
      <c r="S267" s="61"/>
      <c r="T267" s="61"/>
      <c r="U267" s="61"/>
      <c r="V267" s="61"/>
      <c r="W267" s="61"/>
      <c r="X267" s="60"/>
      <c r="Y267" s="19"/>
      <c r="Z267" s="19"/>
      <c r="AA267" s="19"/>
      <c r="AB267" s="19"/>
      <c r="AC267" s="20"/>
    </row>
    <row r="268" spans="1:29" ht="12.75">
      <c r="A268" s="18"/>
      <c r="B268" s="31"/>
      <c r="C268" s="19"/>
      <c r="D268" s="19" t="s">
        <v>292</v>
      </c>
      <c r="E268" s="19">
        <v>3</v>
      </c>
      <c r="F268" s="19">
        <f>PodDop!J108</f>
        <v>267</v>
      </c>
      <c r="G268" s="19"/>
      <c r="H268" s="150">
        <f t="shared" si="11"/>
        <v>0</v>
      </c>
      <c r="I268" s="19">
        <f t="shared" si="12"/>
        <v>0</v>
      </c>
      <c r="J268" s="59">
        <f>PodDop!K108</f>
        <v>0</v>
      </c>
      <c r="K268" s="60">
        <f>PodDop!L108</f>
        <v>0</v>
      </c>
      <c r="L268" s="59"/>
      <c r="M268" s="61"/>
      <c r="N268" s="61"/>
      <c r="O268" s="61"/>
      <c r="P268" s="61"/>
      <c r="Q268" s="61"/>
      <c r="R268" s="61"/>
      <c r="S268" s="61"/>
      <c r="T268" s="61"/>
      <c r="U268" s="61"/>
      <c r="V268" s="61"/>
      <c r="W268" s="61"/>
      <c r="X268" s="60"/>
      <c r="Y268" s="19"/>
      <c r="Z268" s="19"/>
      <c r="AA268" s="19"/>
      <c r="AB268" s="19"/>
      <c r="AC268" s="20"/>
    </row>
    <row r="269" spans="1:29" ht="12.75">
      <c r="A269" s="18"/>
      <c r="B269" s="31"/>
      <c r="C269" s="19"/>
      <c r="D269" s="19" t="s">
        <v>292</v>
      </c>
      <c r="E269" s="19">
        <v>3</v>
      </c>
      <c r="F269" s="19">
        <f>PodDop!J109</f>
        <v>268</v>
      </c>
      <c r="G269" s="19"/>
      <c r="H269" s="150">
        <f t="shared" si="11"/>
        <v>0</v>
      </c>
      <c r="I269" s="19">
        <f t="shared" si="12"/>
        <v>0</v>
      </c>
      <c r="J269" s="59">
        <f>PodDop!K109</f>
        <v>0</v>
      </c>
      <c r="K269" s="60">
        <f>PodDop!L109</f>
        <v>0</v>
      </c>
      <c r="L269" s="59"/>
      <c r="M269" s="61"/>
      <c r="N269" s="61"/>
      <c r="O269" s="61"/>
      <c r="P269" s="61"/>
      <c r="Q269" s="61"/>
      <c r="R269" s="61"/>
      <c r="S269" s="61"/>
      <c r="T269" s="61"/>
      <c r="U269" s="61"/>
      <c r="V269" s="61"/>
      <c r="W269" s="61"/>
      <c r="X269" s="60"/>
      <c r="Y269" s="19"/>
      <c r="Z269" s="19"/>
      <c r="AA269" s="19"/>
      <c r="AB269" s="19"/>
      <c r="AC269" s="20"/>
    </row>
    <row r="270" spans="1:29" ht="12.75">
      <c r="A270" s="18"/>
      <c r="B270" s="31"/>
      <c r="C270" s="19"/>
      <c r="D270" s="19" t="s">
        <v>292</v>
      </c>
      <c r="E270" s="19">
        <v>3</v>
      </c>
      <c r="F270" s="19">
        <f>PodDop!J110</f>
        <v>269</v>
      </c>
      <c r="G270" s="19"/>
      <c r="H270" s="150">
        <f t="shared" si="11"/>
        <v>147785.91</v>
      </c>
      <c r="I270" s="19">
        <f t="shared" si="12"/>
        <v>0</v>
      </c>
      <c r="J270" s="59">
        <f>PodDop!K110</f>
        <v>8203</v>
      </c>
      <c r="K270" s="60">
        <f>PodDop!L110</f>
        <v>23368</v>
      </c>
      <c r="L270" s="59"/>
      <c r="M270" s="61"/>
      <c r="N270" s="61"/>
      <c r="O270" s="61"/>
      <c r="P270" s="61"/>
      <c r="Q270" s="61"/>
      <c r="R270" s="61"/>
      <c r="S270" s="61"/>
      <c r="T270" s="61"/>
      <c r="U270" s="61"/>
      <c r="V270" s="61"/>
      <c r="W270" s="61"/>
      <c r="X270" s="60"/>
      <c r="Y270" s="19"/>
      <c r="Z270" s="19"/>
      <c r="AA270" s="19"/>
      <c r="AB270" s="19"/>
      <c r="AC270" s="20"/>
    </row>
    <row r="271" spans="1:29" ht="12.75">
      <c r="A271" s="18"/>
      <c r="B271" s="31"/>
      <c r="C271" s="19"/>
      <c r="D271" s="19" t="s">
        <v>292</v>
      </c>
      <c r="E271" s="19">
        <v>3</v>
      </c>
      <c r="F271" s="19">
        <f>PodDop!J111</f>
        <v>270</v>
      </c>
      <c r="G271" s="19"/>
      <c r="H271" s="150">
        <f t="shared" si="11"/>
        <v>0</v>
      </c>
      <c r="I271" s="19">
        <f t="shared" si="12"/>
        <v>0</v>
      </c>
      <c r="J271" s="59">
        <f>PodDop!K111</f>
        <v>0</v>
      </c>
      <c r="K271" s="60">
        <f>PodDop!L111</f>
        <v>0</v>
      </c>
      <c r="L271" s="59"/>
      <c r="M271" s="61"/>
      <c r="N271" s="61"/>
      <c r="O271" s="61"/>
      <c r="P271" s="61"/>
      <c r="Q271" s="61"/>
      <c r="R271" s="61"/>
      <c r="S271" s="61"/>
      <c r="T271" s="61"/>
      <c r="U271" s="61"/>
      <c r="V271" s="61"/>
      <c r="W271" s="61"/>
      <c r="X271" s="60"/>
      <c r="Y271" s="19"/>
      <c r="Z271" s="19"/>
      <c r="AA271" s="19"/>
      <c r="AB271" s="19"/>
      <c r="AC271" s="20"/>
    </row>
    <row r="272" spans="1:29" ht="12.75">
      <c r="A272" s="18"/>
      <c r="B272" s="31"/>
      <c r="C272" s="19"/>
      <c r="D272" s="19" t="s">
        <v>292</v>
      </c>
      <c r="E272" s="19">
        <v>3</v>
      </c>
      <c r="F272" s="19">
        <f>PodDop!J112</f>
        <v>271</v>
      </c>
      <c r="G272" s="19"/>
      <c r="H272" s="150">
        <f t="shared" si="11"/>
        <v>0</v>
      </c>
      <c r="I272" s="19">
        <f t="shared" si="12"/>
        <v>0</v>
      </c>
      <c r="J272" s="59">
        <f>PodDop!K112</f>
        <v>0</v>
      </c>
      <c r="K272" s="60">
        <f>PodDop!L112</f>
        <v>0</v>
      </c>
      <c r="L272" s="59"/>
      <c r="M272" s="61"/>
      <c r="N272" s="61"/>
      <c r="O272" s="61"/>
      <c r="P272" s="61"/>
      <c r="Q272" s="61"/>
      <c r="R272" s="61"/>
      <c r="S272" s="61"/>
      <c r="T272" s="61"/>
      <c r="U272" s="61"/>
      <c r="V272" s="61"/>
      <c r="W272" s="61"/>
      <c r="X272" s="60"/>
      <c r="Y272" s="19"/>
      <c r="Z272" s="19"/>
      <c r="AA272" s="19"/>
      <c r="AB272" s="19"/>
      <c r="AC272" s="20"/>
    </row>
    <row r="273" spans="1:29" ht="12.75">
      <c r="A273" s="18"/>
      <c r="B273" s="31"/>
      <c r="C273" s="19"/>
      <c r="D273" s="19" t="s">
        <v>292</v>
      </c>
      <c r="E273" s="19">
        <v>3</v>
      </c>
      <c r="F273" s="19">
        <f>PodDop!J113</f>
        <v>272</v>
      </c>
      <c r="G273" s="19"/>
      <c r="H273" s="150">
        <f t="shared" si="11"/>
        <v>773657.76</v>
      </c>
      <c r="I273" s="19">
        <f t="shared" si="12"/>
        <v>0</v>
      </c>
      <c r="J273" s="59">
        <f>PodDop!K113</f>
        <v>284433</v>
      </c>
      <c r="K273" s="60">
        <f>PodDop!L113</f>
        <v>0</v>
      </c>
      <c r="L273" s="59"/>
      <c r="M273" s="61"/>
      <c r="N273" s="61"/>
      <c r="O273" s="61"/>
      <c r="P273" s="61"/>
      <c r="Q273" s="61"/>
      <c r="R273" s="61"/>
      <c r="S273" s="61"/>
      <c r="T273" s="61"/>
      <c r="U273" s="61"/>
      <c r="V273" s="61"/>
      <c r="W273" s="61"/>
      <c r="X273" s="60"/>
      <c r="Y273" s="19"/>
      <c r="Z273" s="19"/>
      <c r="AA273" s="19"/>
      <c r="AB273" s="19"/>
      <c r="AC273" s="20"/>
    </row>
    <row r="274" spans="1:29" ht="12.75">
      <c r="A274" s="18"/>
      <c r="B274" s="31"/>
      <c r="C274" s="19"/>
      <c r="D274" s="19" t="s">
        <v>292</v>
      </c>
      <c r="E274" s="19">
        <v>3</v>
      </c>
      <c r="F274" s="19">
        <f>PodDop!J114</f>
        <v>273</v>
      </c>
      <c r="G274" s="19"/>
      <c r="H274" s="150">
        <f t="shared" si="11"/>
        <v>0</v>
      </c>
      <c r="I274" s="19">
        <f t="shared" si="12"/>
        <v>0</v>
      </c>
      <c r="J274" s="59">
        <f>PodDop!K114</f>
        <v>0</v>
      </c>
      <c r="K274" s="60">
        <f>PodDop!L114</f>
        <v>0</v>
      </c>
      <c r="L274" s="59"/>
      <c r="M274" s="61"/>
      <c r="N274" s="61"/>
      <c r="O274" s="61"/>
      <c r="P274" s="61"/>
      <c r="Q274" s="61"/>
      <c r="R274" s="61"/>
      <c r="S274" s="61"/>
      <c r="T274" s="61"/>
      <c r="U274" s="61"/>
      <c r="V274" s="61"/>
      <c r="W274" s="61"/>
      <c r="X274" s="60"/>
      <c r="Y274" s="19"/>
      <c r="Z274" s="19"/>
      <c r="AA274" s="19"/>
      <c r="AB274" s="19"/>
      <c r="AC274" s="20"/>
    </row>
    <row r="275" spans="1:29" ht="12.75">
      <c r="A275" s="18"/>
      <c r="B275" s="31"/>
      <c r="C275" s="19"/>
      <c r="D275" s="19" t="s">
        <v>292</v>
      </c>
      <c r="E275" s="19">
        <v>3</v>
      </c>
      <c r="F275" s="19">
        <f>PodDop!J115</f>
        <v>274</v>
      </c>
      <c r="G275" s="19"/>
      <c r="H275" s="150">
        <f t="shared" si="11"/>
        <v>278131.92000000004</v>
      </c>
      <c r="I275" s="19">
        <f t="shared" si="12"/>
        <v>0</v>
      </c>
      <c r="J275" s="59">
        <f>PodDop!K115</f>
        <v>35160</v>
      </c>
      <c r="K275" s="60">
        <f>PodDop!L115</f>
        <v>33174</v>
      </c>
      <c r="L275" s="59"/>
      <c r="M275" s="61"/>
      <c r="N275" s="61"/>
      <c r="O275" s="61"/>
      <c r="P275" s="61"/>
      <c r="Q275" s="61"/>
      <c r="R275" s="61"/>
      <c r="S275" s="61"/>
      <c r="T275" s="61"/>
      <c r="U275" s="61"/>
      <c r="V275" s="61"/>
      <c r="W275" s="61"/>
      <c r="X275" s="60"/>
      <c r="Y275" s="19"/>
      <c r="Z275" s="19"/>
      <c r="AA275" s="19"/>
      <c r="AB275" s="19"/>
      <c r="AC275" s="20"/>
    </row>
    <row r="276" spans="1:29" ht="12.75">
      <c r="A276" s="18"/>
      <c r="B276" s="31"/>
      <c r="C276" s="19"/>
      <c r="D276" s="19" t="s">
        <v>292</v>
      </c>
      <c r="E276" s="19">
        <v>3</v>
      </c>
      <c r="F276" s="19">
        <f>PodDop!J116</f>
        <v>275</v>
      </c>
      <c r="G276" s="19"/>
      <c r="H276" s="150">
        <f t="shared" si="11"/>
        <v>0</v>
      </c>
      <c r="I276" s="19">
        <f t="shared" si="12"/>
        <v>0</v>
      </c>
      <c r="J276" s="59">
        <f>PodDop!K116</f>
        <v>0</v>
      </c>
      <c r="K276" s="60">
        <f>PodDop!L116</f>
        <v>0</v>
      </c>
      <c r="L276" s="59"/>
      <c r="M276" s="61"/>
      <c r="N276" s="61"/>
      <c r="O276" s="61"/>
      <c r="P276" s="61"/>
      <c r="Q276" s="61"/>
      <c r="R276" s="61"/>
      <c r="S276" s="61"/>
      <c r="T276" s="61"/>
      <c r="U276" s="61"/>
      <c r="V276" s="61"/>
      <c r="W276" s="61"/>
      <c r="X276" s="60"/>
      <c r="Y276" s="19"/>
      <c r="Z276" s="19"/>
      <c r="AA276" s="19"/>
      <c r="AB276" s="19"/>
      <c r="AC276" s="20"/>
    </row>
    <row r="277" spans="1:29" ht="12.75">
      <c r="A277" s="18"/>
      <c r="B277" s="31"/>
      <c r="C277" s="19"/>
      <c r="D277" s="19" t="s">
        <v>292</v>
      </c>
      <c r="E277" s="19">
        <v>3</v>
      </c>
      <c r="F277" s="19">
        <f>PodDop!J117</f>
        <v>276</v>
      </c>
      <c r="G277" s="19"/>
      <c r="H277" s="150">
        <f t="shared" si="11"/>
        <v>101032.56</v>
      </c>
      <c r="I277" s="19">
        <f t="shared" si="12"/>
        <v>0</v>
      </c>
      <c r="J277" s="59">
        <f>PodDop!K117</f>
        <v>7664</v>
      </c>
      <c r="K277" s="60">
        <f>PodDop!L117</f>
        <v>14471</v>
      </c>
      <c r="L277" s="59"/>
      <c r="M277" s="61"/>
      <c r="N277" s="61"/>
      <c r="O277" s="61"/>
      <c r="P277" s="61"/>
      <c r="Q277" s="61"/>
      <c r="R277" s="61"/>
      <c r="S277" s="61"/>
      <c r="T277" s="61"/>
      <c r="U277" s="61"/>
      <c r="V277" s="61"/>
      <c r="W277" s="61"/>
      <c r="X277" s="60"/>
      <c r="Y277" s="19"/>
      <c r="Z277" s="19"/>
      <c r="AA277" s="19"/>
      <c r="AB277" s="19"/>
      <c r="AC277" s="20"/>
    </row>
    <row r="278" spans="1:29" ht="12.75">
      <c r="A278" s="18"/>
      <c r="B278" s="31"/>
      <c r="C278" s="19"/>
      <c r="D278" s="19" t="s">
        <v>292</v>
      </c>
      <c r="E278" s="19">
        <v>3</v>
      </c>
      <c r="F278" s="19">
        <f>PodDop!J118</f>
        <v>277</v>
      </c>
      <c r="G278" s="19"/>
      <c r="H278" s="150">
        <f t="shared" si="11"/>
        <v>6917595.790000001</v>
      </c>
      <c r="I278" s="19">
        <f t="shared" si="12"/>
        <v>0</v>
      </c>
      <c r="J278" s="59">
        <f>PodDop!K118</f>
        <v>1394045</v>
      </c>
      <c r="K278" s="60">
        <f>PodDop!L118</f>
        <v>551641</v>
      </c>
      <c r="L278" s="59"/>
      <c r="M278" s="61"/>
      <c r="N278" s="61"/>
      <c r="O278" s="61"/>
      <c r="P278" s="61"/>
      <c r="Q278" s="61"/>
      <c r="R278" s="61"/>
      <c r="S278" s="61"/>
      <c r="T278" s="61"/>
      <c r="U278" s="61"/>
      <c r="V278" s="61"/>
      <c r="W278" s="61"/>
      <c r="X278" s="60"/>
      <c r="Y278" s="19"/>
      <c r="Z278" s="19"/>
      <c r="AA278" s="19"/>
      <c r="AB278" s="19"/>
      <c r="AC278" s="20"/>
    </row>
    <row r="279" spans="1:29" ht="12.75">
      <c r="A279" s="18"/>
      <c r="B279" s="31"/>
      <c r="C279" s="19"/>
      <c r="D279" s="19" t="s">
        <v>292</v>
      </c>
      <c r="E279" s="19">
        <v>3</v>
      </c>
      <c r="F279" s="19">
        <f>PodDop!J119</f>
        <v>278</v>
      </c>
      <c r="G279" s="19"/>
      <c r="H279" s="150">
        <f t="shared" si="11"/>
        <v>0</v>
      </c>
      <c r="I279" s="19">
        <f t="shared" si="12"/>
        <v>0</v>
      </c>
      <c r="J279" s="59">
        <f>PodDop!K119</f>
        <v>0</v>
      </c>
      <c r="K279" s="60">
        <f>PodDop!L119</f>
        <v>0</v>
      </c>
      <c r="L279" s="59"/>
      <c r="M279" s="61"/>
      <c r="N279" s="61"/>
      <c r="O279" s="61"/>
      <c r="P279" s="61"/>
      <c r="Q279" s="61"/>
      <c r="R279" s="61"/>
      <c r="S279" s="61"/>
      <c r="T279" s="61"/>
      <c r="U279" s="61"/>
      <c r="V279" s="61"/>
      <c r="W279" s="61"/>
      <c r="X279" s="60"/>
      <c r="Y279" s="19"/>
      <c r="Z279" s="19"/>
      <c r="AA279" s="19"/>
      <c r="AB279" s="19"/>
      <c r="AC279" s="20"/>
    </row>
    <row r="280" spans="1:29" ht="12.75">
      <c r="A280" s="18"/>
      <c r="B280" s="31"/>
      <c r="C280" s="19"/>
      <c r="D280" s="19" t="s">
        <v>292</v>
      </c>
      <c r="E280" s="19">
        <v>3</v>
      </c>
      <c r="F280" s="19">
        <f>PodDop!J120</f>
        <v>279</v>
      </c>
      <c r="G280" s="19"/>
      <c r="H280" s="150">
        <f t="shared" si="11"/>
        <v>0</v>
      </c>
      <c r="I280" s="19">
        <f t="shared" si="12"/>
        <v>0</v>
      </c>
      <c r="J280" s="59">
        <f>PodDop!K120</f>
        <v>0</v>
      </c>
      <c r="K280" s="60">
        <f>PodDop!L120</f>
        <v>0</v>
      </c>
      <c r="L280" s="59"/>
      <c r="M280" s="61"/>
      <c r="N280" s="61"/>
      <c r="O280" s="61"/>
      <c r="P280" s="61"/>
      <c r="Q280" s="61"/>
      <c r="R280" s="61"/>
      <c r="S280" s="61"/>
      <c r="T280" s="61"/>
      <c r="U280" s="61"/>
      <c r="V280" s="61"/>
      <c r="W280" s="61"/>
      <c r="X280" s="60"/>
      <c r="Y280" s="19"/>
      <c r="Z280" s="19"/>
      <c r="AA280" s="19"/>
      <c r="AB280" s="19"/>
      <c r="AC280" s="20"/>
    </row>
    <row r="281" spans="1:29" ht="12.75">
      <c r="A281" s="18"/>
      <c r="B281" s="31"/>
      <c r="C281" s="19"/>
      <c r="D281" s="19" t="s">
        <v>292</v>
      </c>
      <c r="E281" s="19">
        <v>3</v>
      </c>
      <c r="F281" s="19">
        <f>PodDop!J121</f>
        <v>280</v>
      </c>
      <c r="G281" s="19"/>
      <c r="H281" s="150">
        <f t="shared" si="11"/>
        <v>0</v>
      </c>
      <c r="I281" s="19">
        <f t="shared" si="12"/>
        <v>0</v>
      </c>
      <c r="J281" s="59">
        <f>PodDop!K121</f>
        <v>0</v>
      </c>
      <c r="K281" s="60">
        <f>PodDop!L121</f>
        <v>0</v>
      </c>
      <c r="L281" s="59"/>
      <c r="M281" s="61"/>
      <c r="N281" s="61"/>
      <c r="O281" s="61"/>
      <c r="P281" s="61"/>
      <c r="Q281" s="61"/>
      <c r="R281" s="61"/>
      <c r="S281" s="61"/>
      <c r="T281" s="61"/>
      <c r="U281" s="61"/>
      <c r="V281" s="61"/>
      <c r="W281" s="61"/>
      <c r="X281" s="60"/>
      <c r="Y281" s="19"/>
      <c r="Z281" s="19"/>
      <c r="AA281" s="19"/>
      <c r="AB281" s="19"/>
      <c r="AC281" s="20"/>
    </row>
    <row r="282" spans="1:29" ht="12.75">
      <c r="A282" s="18"/>
      <c r="B282" s="31"/>
      <c r="C282" s="19"/>
      <c r="D282" s="19" t="s">
        <v>292</v>
      </c>
      <c r="E282" s="19">
        <v>3</v>
      </c>
      <c r="F282" s="19">
        <f>PodDop!J122</f>
        <v>281</v>
      </c>
      <c r="G282" s="19"/>
      <c r="H282" s="150">
        <f t="shared" si="11"/>
        <v>0</v>
      </c>
      <c r="I282" s="19">
        <f t="shared" si="12"/>
        <v>0</v>
      </c>
      <c r="J282" s="59">
        <f>PodDop!K122</f>
        <v>0</v>
      </c>
      <c r="K282" s="60">
        <f>PodDop!L122</f>
        <v>0</v>
      </c>
      <c r="L282" s="59"/>
      <c r="M282" s="61"/>
      <c r="N282" s="61"/>
      <c r="O282" s="61"/>
      <c r="P282" s="61"/>
      <c r="Q282" s="61"/>
      <c r="R282" s="61"/>
      <c r="S282" s="61"/>
      <c r="T282" s="61"/>
      <c r="U282" s="61"/>
      <c r="V282" s="61"/>
      <c r="W282" s="61"/>
      <c r="X282" s="60"/>
      <c r="Y282" s="19"/>
      <c r="Z282" s="19"/>
      <c r="AA282" s="19"/>
      <c r="AB282" s="19"/>
      <c r="AC282" s="20"/>
    </row>
    <row r="283" spans="1:29" ht="12.75">
      <c r="A283" s="18"/>
      <c r="B283" s="31"/>
      <c r="C283" s="19"/>
      <c r="D283" s="19" t="s">
        <v>292</v>
      </c>
      <c r="E283" s="19">
        <v>3</v>
      </c>
      <c r="F283" s="19">
        <f>PodDop!J123</f>
        <v>282</v>
      </c>
      <c r="G283" s="19"/>
      <c r="H283" s="150">
        <f t="shared" si="11"/>
        <v>0</v>
      </c>
      <c r="I283" s="19">
        <f t="shared" si="12"/>
        <v>0</v>
      </c>
      <c r="J283" s="59">
        <f>PodDop!K123</f>
        <v>0</v>
      </c>
      <c r="K283" s="60">
        <f>PodDop!L123</f>
        <v>0</v>
      </c>
      <c r="L283" s="59"/>
      <c r="M283" s="61"/>
      <c r="N283" s="61"/>
      <c r="O283" s="61"/>
      <c r="P283" s="61"/>
      <c r="Q283" s="61"/>
      <c r="R283" s="61"/>
      <c r="S283" s="61"/>
      <c r="T283" s="61"/>
      <c r="U283" s="61"/>
      <c r="V283" s="61"/>
      <c r="W283" s="61"/>
      <c r="X283" s="60"/>
      <c r="Y283" s="19"/>
      <c r="Z283" s="19"/>
      <c r="AA283" s="19"/>
      <c r="AB283" s="19"/>
      <c r="AC283" s="20"/>
    </row>
    <row r="284" spans="1:29" ht="12.75">
      <c r="A284" s="18"/>
      <c r="B284" s="31"/>
      <c r="C284" s="19"/>
      <c r="D284" s="19" t="s">
        <v>292</v>
      </c>
      <c r="E284" s="19">
        <v>3</v>
      </c>
      <c r="F284" s="19">
        <f>PodDop!J124</f>
        <v>283</v>
      </c>
      <c r="G284" s="19"/>
      <c r="H284" s="150">
        <f t="shared" si="11"/>
        <v>0</v>
      </c>
      <c r="I284" s="19">
        <f t="shared" si="12"/>
        <v>0</v>
      </c>
      <c r="J284" s="59">
        <f>PodDop!K124</f>
        <v>0</v>
      </c>
      <c r="K284" s="60">
        <f>PodDop!L124</f>
        <v>0</v>
      </c>
      <c r="L284" s="59"/>
      <c r="M284" s="61"/>
      <c r="N284" s="61"/>
      <c r="O284" s="61"/>
      <c r="P284" s="61"/>
      <c r="Q284" s="61"/>
      <c r="R284" s="61"/>
      <c r="S284" s="61"/>
      <c r="T284" s="61"/>
      <c r="U284" s="61"/>
      <c r="V284" s="61"/>
      <c r="W284" s="61"/>
      <c r="X284" s="60"/>
      <c r="Y284" s="19"/>
      <c r="Z284" s="19"/>
      <c r="AA284" s="19"/>
      <c r="AB284" s="19"/>
      <c r="AC284" s="20"/>
    </row>
    <row r="285" spans="1:29" ht="12.75">
      <c r="A285" s="18"/>
      <c r="B285" s="31"/>
      <c r="C285" s="19"/>
      <c r="D285" s="19" t="s">
        <v>292</v>
      </c>
      <c r="E285" s="19">
        <v>3</v>
      </c>
      <c r="F285" s="19">
        <f>PodDop!J125</f>
        <v>284</v>
      </c>
      <c r="G285" s="19"/>
      <c r="H285" s="150">
        <f t="shared" si="11"/>
        <v>0</v>
      </c>
      <c r="I285" s="19">
        <f t="shared" si="12"/>
        <v>0</v>
      </c>
      <c r="J285" s="59">
        <f>PodDop!K125</f>
        <v>0</v>
      </c>
      <c r="K285" s="60">
        <f>PodDop!L125</f>
        <v>0</v>
      </c>
      <c r="L285" s="59"/>
      <c r="M285" s="61"/>
      <c r="N285" s="61"/>
      <c r="O285" s="61"/>
      <c r="P285" s="61"/>
      <c r="Q285" s="61"/>
      <c r="R285" s="61"/>
      <c r="S285" s="61"/>
      <c r="T285" s="61"/>
      <c r="U285" s="61"/>
      <c r="V285" s="61"/>
      <c r="W285" s="61"/>
      <c r="X285" s="60"/>
      <c r="Y285" s="19"/>
      <c r="Z285" s="19"/>
      <c r="AA285" s="19"/>
      <c r="AB285" s="19"/>
      <c r="AC285" s="20"/>
    </row>
    <row r="286" spans="1:29" ht="12.75">
      <c r="A286" s="18"/>
      <c r="B286" s="31"/>
      <c r="C286" s="19"/>
      <c r="D286" s="19" t="s">
        <v>292</v>
      </c>
      <c r="E286" s="19">
        <v>3</v>
      </c>
      <c r="F286" s="19">
        <f>PodDop!J126</f>
        <v>285</v>
      </c>
      <c r="G286" s="19"/>
      <c r="H286" s="150">
        <f t="shared" si="11"/>
        <v>0</v>
      </c>
      <c r="I286" s="19">
        <f t="shared" si="12"/>
        <v>0</v>
      </c>
      <c r="J286" s="59">
        <f>PodDop!K126</f>
        <v>0</v>
      </c>
      <c r="K286" s="60">
        <f>PodDop!L126</f>
        <v>0</v>
      </c>
      <c r="L286" s="59"/>
      <c r="M286" s="61"/>
      <c r="N286" s="61"/>
      <c r="O286" s="61"/>
      <c r="P286" s="61"/>
      <c r="Q286" s="61"/>
      <c r="R286" s="61"/>
      <c r="S286" s="61"/>
      <c r="T286" s="61"/>
      <c r="U286" s="61"/>
      <c r="V286" s="61"/>
      <c r="W286" s="61"/>
      <c r="X286" s="60"/>
      <c r="Y286" s="19"/>
      <c r="Z286" s="19"/>
      <c r="AA286" s="19"/>
      <c r="AB286" s="19"/>
      <c r="AC286" s="20"/>
    </row>
    <row r="287" spans="1:29" ht="12.75">
      <c r="A287" s="18"/>
      <c r="B287" s="31"/>
      <c r="C287" s="19"/>
      <c r="D287" s="19" t="s">
        <v>292</v>
      </c>
      <c r="E287" s="19">
        <v>3</v>
      </c>
      <c r="F287" s="19">
        <f>PodDop!J127</f>
        <v>286</v>
      </c>
      <c r="G287" s="19"/>
      <c r="H287" s="150">
        <f t="shared" si="11"/>
        <v>0</v>
      </c>
      <c r="I287" s="19">
        <f t="shared" si="12"/>
        <v>0</v>
      </c>
      <c r="J287" s="59">
        <f>PodDop!K127</f>
        <v>0</v>
      </c>
      <c r="K287" s="60">
        <f>PodDop!L127</f>
        <v>0</v>
      </c>
      <c r="L287" s="59"/>
      <c r="M287" s="61"/>
      <c r="N287" s="61"/>
      <c r="O287" s="61"/>
      <c r="P287" s="61"/>
      <c r="Q287" s="61"/>
      <c r="R287" s="61"/>
      <c r="S287" s="61"/>
      <c r="T287" s="61"/>
      <c r="U287" s="61"/>
      <c r="V287" s="61"/>
      <c r="W287" s="61"/>
      <c r="X287" s="60"/>
      <c r="Y287" s="19"/>
      <c r="Z287" s="19"/>
      <c r="AA287" s="19"/>
      <c r="AB287" s="19"/>
      <c r="AC287" s="20"/>
    </row>
    <row r="288" spans="1:29" ht="12.75">
      <c r="A288" s="18"/>
      <c r="B288" s="31"/>
      <c r="C288" s="19"/>
      <c r="D288" s="19" t="s">
        <v>292</v>
      </c>
      <c r="E288" s="19">
        <v>3</v>
      </c>
      <c r="F288" s="19">
        <f>PodDop!J128</f>
        <v>287</v>
      </c>
      <c r="G288" s="19"/>
      <c r="H288" s="150">
        <f t="shared" si="11"/>
        <v>1456751.73</v>
      </c>
      <c r="I288" s="19">
        <f t="shared" si="12"/>
        <v>0</v>
      </c>
      <c r="J288" s="59">
        <f>PodDop!K128</f>
        <v>72903</v>
      </c>
      <c r="K288" s="60">
        <f>PodDop!L128</f>
        <v>217338</v>
      </c>
      <c r="L288" s="59"/>
      <c r="M288" s="61"/>
      <c r="N288" s="61"/>
      <c r="O288" s="61"/>
      <c r="P288" s="61"/>
      <c r="Q288" s="61"/>
      <c r="R288" s="61"/>
      <c r="S288" s="61"/>
      <c r="T288" s="61"/>
      <c r="U288" s="61"/>
      <c r="V288" s="61"/>
      <c r="W288" s="61"/>
      <c r="X288" s="60"/>
      <c r="Y288" s="19"/>
      <c r="Z288" s="19"/>
      <c r="AA288" s="19"/>
      <c r="AB288" s="19"/>
      <c r="AC288" s="20"/>
    </row>
    <row r="289" spans="1:29" ht="12.75">
      <c r="A289" s="18"/>
      <c r="B289" s="31"/>
      <c r="C289" s="19"/>
      <c r="D289" s="19" t="s">
        <v>292</v>
      </c>
      <c r="E289" s="19">
        <v>3</v>
      </c>
      <c r="F289" s="19">
        <f>PodDop!J129</f>
        <v>288</v>
      </c>
      <c r="G289" s="19"/>
      <c r="H289" s="150">
        <f t="shared" si="11"/>
        <v>0</v>
      </c>
      <c r="I289" s="19">
        <f t="shared" si="12"/>
        <v>0</v>
      </c>
      <c r="J289" s="59">
        <f>PodDop!K129</f>
        <v>0</v>
      </c>
      <c r="K289" s="60">
        <f>PodDop!L129</f>
        <v>0</v>
      </c>
      <c r="L289" s="59"/>
      <c r="M289" s="61"/>
      <c r="N289" s="61"/>
      <c r="O289" s="61"/>
      <c r="P289" s="61"/>
      <c r="Q289" s="61"/>
      <c r="R289" s="61"/>
      <c r="S289" s="61"/>
      <c r="T289" s="61"/>
      <c r="U289" s="61"/>
      <c r="V289" s="61"/>
      <c r="W289" s="61"/>
      <c r="X289" s="60"/>
      <c r="Y289" s="19"/>
      <c r="Z289" s="19"/>
      <c r="AA289" s="19"/>
      <c r="AB289" s="19"/>
      <c r="AC289" s="20"/>
    </row>
    <row r="290" spans="1:29" ht="12.75">
      <c r="A290" s="18"/>
      <c r="B290" s="31"/>
      <c r="C290" s="19"/>
      <c r="D290" s="19" t="s">
        <v>292</v>
      </c>
      <c r="E290" s="19">
        <v>3</v>
      </c>
      <c r="F290" s="19">
        <f>PodDop!J130</f>
        <v>289</v>
      </c>
      <c r="G290" s="19"/>
      <c r="H290" s="150">
        <f t="shared" si="11"/>
        <v>2592.33</v>
      </c>
      <c r="I290" s="19">
        <f t="shared" si="12"/>
        <v>0</v>
      </c>
      <c r="J290" s="59">
        <f>PodDop!K130</f>
        <v>385</v>
      </c>
      <c r="K290" s="60">
        <f>PodDop!L130</f>
        <v>256</v>
      </c>
      <c r="L290" s="59"/>
      <c r="M290" s="61"/>
      <c r="N290" s="61"/>
      <c r="O290" s="61"/>
      <c r="P290" s="61"/>
      <c r="Q290" s="61"/>
      <c r="R290" s="61"/>
      <c r="S290" s="61"/>
      <c r="T290" s="61"/>
      <c r="U290" s="61"/>
      <c r="V290" s="61"/>
      <c r="W290" s="61"/>
      <c r="X290" s="60"/>
      <c r="Y290" s="19"/>
      <c r="Z290" s="19"/>
      <c r="AA290" s="19"/>
      <c r="AB290" s="19"/>
      <c r="AC290" s="20"/>
    </row>
    <row r="291" spans="1:29" ht="12.75">
      <c r="A291" s="18"/>
      <c r="B291" s="31"/>
      <c r="C291" s="19"/>
      <c r="D291" s="19" t="s">
        <v>292</v>
      </c>
      <c r="E291" s="19">
        <v>3</v>
      </c>
      <c r="F291" s="19">
        <f>PodDop!J131</f>
        <v>290</v>
      </c>
      <c r="G291" s="19"/>
      <c r="H291" s="150">
        <f t="shared" si="11"/>
        <v>0</v>
      </c>
      <c r="I291" s="19">
        <f t="shared" si="12"/>
        <v>0</v>
      </c>
      <c r="J291" s="59">
        <f>PodDop!K131</f>
        <v>0</v>
      </c>
      <c r="K291" s="60">
        <f>PodDop!L131</f>
        <v>0</v>
      </c>
      <c r="L291" s="59"/>
      <c r="M291" s="61"/>
      <c r="N291" s="61"/>
      <c r="O291" s="61"/>
      <c r="P291" s="61"/>
      <c r="Q291" s="61"/>
      <c r="R291" s="61"/>
      <c r="S291" s="61"/>
      <c r="T291" s="61"/>
      <c r="U291" s="61"/>
      <c r="V291" s="61"/>
      <c r="W291" s="61"/>
      <c r="X291" s="60"/>
      <c r="Y291" s="19"/>
      <c r="Z291" s="19"/>
      <c r="AA291" s="19"/>
      <c r="AB291" s="19"/>
      <c r="AC291" s="20"/>
    </row>
    <row r="292" spans="1:29" ht="12.75">
      <c r="A292" s="18"/>
      <c r="B292" s="31"/>
      <c r="C292" s="19"/>
      <c r="D292" s="19" t="s">
        <v>292</v>
      </c>
      <c r="E292" s="19">
        <v>3</v>
      </c>
      <c r="F292" s="19">
        <f>PodDop!J132</f>
        <v>291</v>
      </c>
      <c r="G292" s="19"/>
      <c r="H292" s="150">
        <f t="shared" si="11"/>
        <v>37131.6</v>
      </c>
      <c r="I292" s="19">
        <f t="shared" si="12"/>
        <v>0</v>
      </c>
      <c r="J292" s="59">
        <f>PodDop!K132</f>
        <v>12760</v>
      </c>
      <c r="K292" s="60">
        <f>PodDop!L132</f>
        <v>0</v>
      </c>
      <c r="L292" s="59"/>
      <c r="M292" s="61"/>
      <c r="N292" s="61"/>
      <c r="O292" s="61"/>
      <c r="P292" s="61"/>
      <c r="Q292" s="61"/>
      <c r="R292" s="61"/>
      <c r="S292" s="61"/>
      <c r="T292" s="61"/>
      <c r="U292" s="61"/>
      <c r="V292" s="61"/>
      <c r="W292" s="61"/>
      <c r="X292" s="60"/>
      <c r="Y292" s="19"/>
      <c r="Z292" s="19"/>
      <c r="AA292" s="19"/>
      <c r="AB292" s="19"/>
      <c r="AC292" s="20"/>
    </row>
    <row r="293" spans="1:29" ht="12.75">
      <c r="A293" s="18"/>
      <c r="B293" s="31"/>
      <c r="C293" s="19"/>
      <c r="D293" s="19" t="s">
        <v>292</v>
      </c>
      <c r="E293" s="19">
        <v>3</v>
      </c>
      <c r="F293" s="19">
        <f>PodDop!J133</f>
        <v>292</v>
      </c>
      <c r="G293" s="19"/>
      <c r="H293" s="150">
        <f t="shared" si="11"/>
        <v>0</v>
      </c>
      <c r="I293" s="19">
        <f t="shared" si="12"/>
        <v>0</v>
      </c>
      <c r="J293" s="59">
        <f>PodDop!K133</f>
        <v>0</v>
      </c>
      <c r="K293" s="60">
        <f>PodDop!L133</f>
        <v>0</v>
      </c>
      <c r="L293" s="59"/>
      <c r="M293" s="61"/>
      <c r="N293" s="61"/>
      <c r="O293" s="61"/>
      <c r="P293" s="61"/>
      <c r="Q293" s="61"/>
      <c r="R293" s="61"/>
      <c r="S293" s="61"/>
      <c r="T293" s="61"/>
      <c r="U293" s="61"/>
      <c r="V293" s="61"/>
      <c r="W293" s="61"/>
      <c r="X293" s="60"/>
      <c r="Y293" s="19"/>
      <c r="Z293" s="19"/>
      <c r="AA293" s="19"/>
      <c r="AB293" s="19"/>
      <c r="AC293" s="20"/>
    </row>
    <row r="294" spans="1:29" ht="12.75">
      <c r="A294" s="18"/>
      <c r="B294" s="31"/>
      <c r="C294" s="19"/>
      <c r="D294" s="19" t="s">
        <v>292</v>
      </c>
      <c r="E294" s="19">
        <v>3</v>
      </c>
      <c r="F294" s="19">
        <f>PodDop!J134</f>
        <v>293</v>
      </c>
      <c r="G294" s="19"/>
      <c r="H294" s="150">
        <f t="shared" si="11"/>
        <v>1527221.48</v>
      </c>
      <c r="I294" s="19">
        <f t="shared" si="12"/>
        <v>0</v>
      </c>
      <c r="J294" s="59">
        <f>PodDop!K134</f>
        <v>86048</v>
      </c>
      <c r="K294" s="60">
        <f>PodDop!L134</f>
        <v>217594</v>
      </c>
      <c r="L294" s="59"/>
      <c r="M294" s="61"/>
      <c r="N294" s="61"/>
      <c r="O294" s="61"/>
      <c r="P294" s="61"/>
      <c r="Q294" s="61"/>
      <c r="R294" s="61"/>
      <c r="S294" s="61"/>
      <c r="T294" s="61"/>
      <c r="U294" s="61"/>
      <c r="V294" s="61"/>
      <c r="W294" s="61"/>
      <c r="X294" s="60"/>
      <c r="Y294" s="19"/>
      <c r="Z294" s="19"/>
      <c r="AA294" s="19"/>
      <c r="AB294" s="19"/>
      <c r="AC294" s="20"/>
    </row>
    <row r="295" spans="1:29" ht="12.75">
      <c r="A295" s="18"/>
      <c r="B295" s="31"/>
      <c r="C295" s="19"/>
      <c r="D295" s="19" t="s">
        <v>292</v>
      </c>
      <c r="E295" s="19">
        <v>3</v>
      </c>
      <c r="F295" s="19">
        <f>PodDop!J136</f>
        <v>294</v>
      </c>
      <c r="G295" s="19"/>
      <c r="H295" s="150">
        <f t="shared" si="11"/>
        <v>70.56</v>
      </c>
      <c r="I295" s="19">
        <f t="shared" si="12"/>
        <v>0</v>
      </c>
      <c r="J295" s="59">
        <f>PodDop!K136</f>
        <v>8</v>
      </c>
      <c r="K295" s="60">
        <f>PodDop!L136</f>
        <v>8</v>
      </c>
      <c r="L295" s="59"/>
      <c r="M295" s="61"/>
      <c r="N295" s="61"/>
      <c r="O295" s="61"/>
      <c r="P295" s="61"/>
      <c r="Q295" s="61"/>
      <c r="R295" s="61"/>
      <c r="S295" s="61"/>
      <c r="T295" s="61"/>
      <c r="U295" s="61"/>
      <c r="V295" s="61"/>
      <c r="W295" s="61"/>
      <c r="X295" s="60"/>
      <c r="Y295" s="19"/>
      <c r="Z295" s="19"/>
      <c r="AA295" s="19"/>
      <c r="AB295" s="19"/>
      <c r="AC295" s="20"/>
    </row>
    <row r="296" spans="1:29" ht="12.75">
      <c r="A296" s="18"/>
      <c r="B296" s="31"/>
      <c r="C296" s="19"/>
      <c r="D296" s="19" t="s">
        <v>292</v>
      </c>
      <c r="E296" s="19">
        <v>3</v>
      </c>
      <c r="F296" s="19">
        <f>PodDop!J137</f>
        <v>295</v>
      </c>
      <c r="G296" s="19"/>
      <c r="H296" s="150">
        <f t="shared" si="11"/>
        <v>70.80000000000001</v>
      </c>
      <c r="I296" s="19">
        <f t="shared" si="12"/>
        <v>0</v>
      </c>
      <c r="J296" s="59">
        <f>PodDop!K137</f>
        <v>8</v>
      </c>
      <c r="K296" s="60">
        <f>PodDop!L137</f>
        <v>8</v>
      </c>
      <c r="L296" s="59"/>
      <c r="M296" s="61"/>
      <c r="N296" s="61"/>
      <c r="O296" s="61"/>
      <c r="P296" s="61"/>
      <c r="Q296" s="61"/>
      <c r="R296" s="61"/>
      <c r="S296" s="61"/>
      <c r="T296" s="61"/>
      <c r="U296" s="61"/>
      <c r="V296" s="61"/>
      <c r="W296" s="61"/>
      <c r="X296" s="60"/>
      <c r="Y296" s="19"/>
      <c r="Z296" s="19"/>
      <c r="AA296" s="19"/>
      <c r="AB296" s="19"/>
      <c r="AC296" s="20"/>
    </row>
    <row r="297" spans="1:29" ht="12.75">
      <c r="A297" s="18"/>
      <c r="B297" s="31"/>
      <c r="C297" s="19"/>
      <c r="D297" s="19" t="s">
        <v>292</v>
      </c>
      <c r="E297" s="19">
        <v>3</v>
      </c>
      <c r="F297" s="19">
        <f>PodDop!J138</f>
        <v>296</v>
      </c>
      <c r="G297" s="19"/>
      <c r="H297" s="150">
        <f t="shared" si="11"/>
        <v>0</v>
      </c>
      <c r="I297" s="19">
        <f t="shared" si="12"/>
        <v>0</v>
      </c>
      <c r="J297" s="59">
        <f>PodDop!K138</f>
        <v>0</v>
      </c>
      <c r="K297" s="60">
        <f>PodDop!L138</f>
        <v>0</v>
      </c>
      <c r="L297" s="59"/>
      <c r="M297" s="61"/>
      <c r="N297" s="61"/>
      <c r="O297" s="61"/>
      <c r="P297" s="61"/>
      <c r="Q297" s="61"/>
      <c r="R297" s="61"/>
      <c r="S297" s="61"/>
      <c r="T297" s="61"/>
      <c r="U297" s="61"/>
      <c r="V297" s="61"/>
      <c r="W297" s="61"/>
      <c r="X297" s="60"/>
      <c r="Y297" s="19"/>
      <c r="Z297" s="19"/>
      <c r="AA297" s="19"/>
      <c r="AB297" s="19"/>
      <c r="AC297" s="20"/>
    </row>
    <row r="298" spans="1:29" ht="12.75">
      <c r="A298" s="18"/>
      <c r="B298" s="31"/>
      <c r="C298" s="19"/>
      <c r="D298" s="19" t="s">
        <v>292</v>
      </c>
      <c r="E298" s="19">
        <v>3</v>
      </c>
      <c r="F298" s="19">
        <f>PodDop!J139</f>
        <v>297</v>
      </c>
      <c r="G298" s="19"/>
      <c r="H298" s="150">
        <f t="shared" si="11"/>
        <v>122506.56</v>
      </c>
      <c r="I298" s="19">
        <f t="shared" si="12"/>
        <v>0</v>
      </c>
      <c r="J298" s="59">
        <f>PodDop!K139</f>
        <v>14272</v>
      </c>
      <c r="K298" s="60">
        <f>PodDop!L139</f>
        <v>13488</v>
      </c>
      <c r="L298" s="59"/>
      <c r="M298" s="61"/>
      <c r="N298" s="61"/>
      <c r="O298" s="61"/>
      <c r="P298" s="61"/>
      <c r="Q298" s="61"/>
      <c r="R298" s="61"/>
      <c r="S298" s="61"/>
      <c r="T298" s="61"/>
      <c r="U298" s="61"/>
      <c r="V298" s="61"/>
      <c r="W298" s="61"/>
      <c r="X298" s="60"/>
      <c r="Y298" s="19"/>
      <c r="Z298" s="19"/>
      <c r="AA298" s="19"/>
      <c r="AB298" s="19"/>
      <c r="AC298" s="20"/>
    </row>
    <row r="299" spans="1:29" ht="12.75">
      <c r="A299" s="18"/>
      <c r="B299" s="31"/>
      <c r="C299" s="19"/>
      <c r="D299" s="19" t="s">
        <v>292</v>
      </c>
      <c r="E299" s="19">
        <v>3</v>
      </c>
      <c r="F299" s="19">
        <f>PodDop!J140</f>
        <v>298</v>
      </c>
      <c r="G299" s="19"/>
      <c r="H299" s="150">
        <f t="shared" si="11"/>
        <v>18636.920000000002</v>
      </c>
      <c r="I299" s="19">
        <f t="shared" si="12"/>
        <v>0</v>
      </c>
      <c r="J299" s="59">
        <f>PodDop!K140</f>
        <v>2080</v>
      </c>
      <c r="K299" s="60">
        <f>PodDop!L140</f>
        <v>2087</v>
      </c>
      <c r="L299" s="59"/>
      <c r="M299" s="61"/>
      <c r="N299" s="61"/>
      <c r="O299" s="61"/>
      <c r="P299" s="61"/>
      <c r="Q299" s="61"/>
      <c r="R299" s="61"/>
      <c r="S299" s="61"/>
      <c r="T299" s="61"/>
      <c r="U299" s="61"/>
      <c r="V299" s="61"/>
      <c r="W299" s="61"/>
      <c r="X299" s="60"/>
      <c r="Y299" s="19"/>
      <c r="Z299" s="19"/>
      <c r="AA299" s="19"/>
      <c r="AB299" s="19"/>
      <c r="AC299" s="20"/>
    </row>
    <row r="300" spans="1:29" ht="12.75">
      <c r="A300" s="18"/>
      <c r="B300" s="31"/>
      <c r="C300" s="19"/>
      <c r="D300" s="19" t="s">
        <v>292</v>
      </c>
      <c r="E300" s="19">
        <v>3</v>
      </c>
      <c r="F300" s="19">
        <f>PodDop!J141</f>
        <v>299</v>
      </c>
      <c r="G300" s="19"/>
      <c r="H300" s="150">
        <f t="shared" si="11"/>
        <v>142174.5</v>
      </c>
      <c r="I300" s="19">
        <f t="shared" si="12"/>
        <v>0</v>
      </c>
      <c r="J300" s="59">
        <f>PodDop!K141</f>
        <v>16368</v>
      </c>
      <c r="K300" s="60">
        <f>PodDop!L141</f>
        <v>15591</v>
      </c>
      <c r="L300" s="59"/>
      <c r="M300" s="61"/>
      <c r="N300" s="61"/>
      <c r="O300" s="61"/>
      <c r="P300" s="61"/>
      <c r="Q300" s="61"/>
      <c r="R300" s="61"/>
      <c r="S300" s="61"/>
      <c r="T300" s="61"/>
      <c r="U300" s="61"/>
      <c r="V300" s="61"/>
      <c r="W300" s="61"/>
      <c r="X300" s="60"/>
      <c r="Y300" s="19"/>
      <c r="Z300" s="19"/>
      <c r="AA300" s="19"/>
      <c r="AB300" s="19"/>
      <c r="AC300" s="20"/>
    </row>
    <row r="301" spans="1:29" ht="12.75">
      <c r="A301" s="18"/>
      <c r="B301" s="31"/>
      <c r="C301" s="19"/>
      <c r="D301" s="19" t="s">
        <v>292</v>
      </c>
      <c r="E301" s="19">
        <v>3</v>
      </c>
      <c r="F301" s="19">
        <f>PodDop!J142</f>
        <v>300</v>
      </c>
      <c r="G301" s="19"/>
      <c r="H301" s="150">
        <f t="shared" si="11"/>
        <v>9</v>
      </c>
      <c r="I301" s="19">
        <f t="shared" si="12"/>
        <v>0</v>
      </c>
      <c r="J301" s="59">
        <f>PodDop!K142</f>
        <v>1</v>
      </c>
      <c r="K301" s="60">
        <f>PodDop!L142</f>
        <v>1</v>
      </c>
      <c r="L301" s="59"/>
      <c r="M301" s="61"/>
      <c r="N301" s="61"/>
      <c r="O301" s="61"/>
      <c r="P301" s="61"/>
      <c r="Q301" s="61"/>
      <c r="R301" s="61"/>
      <c r="S301" s="61"/>
      <c r="T301" s="61"/>
      <c r="U301" s="61"/>
      <c r="V301" s="61"/>
      <c r="W301" s="61"/>
      <c r="X301" s="60"/>
      <c r="Y301" s="19"/>
      <c r="Z301" s="19"/>
      <c r="AA301" s="19"/>
      <c r="AB301" s="19"/>
      <c r="AC301" s="20"/>
    </row>
    <row r="302" spans="1:29" ht="12.75">
      <c r="A302" s="18"/>
      <c r="B302" s="31"/>
      <c r="C302" s="19"/>
      <c r="D302" s="19" t="s">
        <v>292</v>
      </c>
      <c r="E302" s="19">
        <v>3</v>
      </c>
      <c r="F302" s="19">
        <f>PodDop!J143</f>
        <v>301</v>
      </c>
      <c r="G302" s="19"/>
      <c r="H302" s="150">
        <f t="shared" si="11"/>
        <v>9.030000000000001</v>
      </c>
      <c r="I302" s="19">
        <f t="shared" si="12"/>
        <v>0</v>
      </c>
      <c r="J302" s="59">
        <f>PodDop!K143</f>
        <v>1</v>
      </c>
      <c r="K302" s="60">
        <f>PodDop!L143</f>
        <v>1</v>
      </c>
      <c r="L302" s="59"/>
      <c r="M302" s="61"/>
      <c r="N302" s="61"/>
      <c r="O302" s="61"/>
      <c r="P302" s="61"/>
      <c r="Q302" s="61"/>
      <c r="R302" s="61"/>
      <c r="S302" s="61"/>
      <c r="T302" s="61"/>
      <c r="U302" s="61"/>
      <c r="V302" s="61"/>
      <c r="W302" s="61"/>
      <c r="X302" s="60"/>
      <c r="Y302" s="19"/>
      <c r="Z302" s="19"/>
      <c r="AA302" s="19"/>
      <c r="AB302" s="19"/>
      <c r="AC302" s="20"/>
    </row>
    <row r="303" spans="1:29" ht="12.75">
      <c r="A303" s="18"/>
      <c r="B303" s="31"/>
      <c r="C303" s="19"/>
      <c r="D303" s="19" t="s">
        <v>292</v>
      </c>
      <c r="E303" s="19">
        <v>3</v>
      </c>
      <c r="F303" s="19">
        <f>PodDop!J144</f>
        <v>302</v>
      </c>
      <c r="G303" s="19"/>
      <c r="H303" s="150">
        <f t="shared" si="11"/>
        <v>18.12</v>
      </c>
      <c r="I303" s="19">
        <f t="shared" si="12"/>
        <v>0</v>
      </c>
      <c r="J303" s="59">
        <f>PodDop!K144</f>
        <v>2</v>
      </c>
      <c r="K303" s="60">
        <f>PodDop!L144</f>
        <v>2</v>
      </c>
      <c r="L303" s="59"/>
      <c r="M303" s="61"/>
      <c r="N303" s="61"/>
      <c r="O303" s="61"/>
      <c r="P303" s="61"/>
      <c r="Q303" s="61"/>
      <c r="R303" s="61"/>
      <c r="S303" s="61"/>
      <c r="T303" s="61"/>
      <c r="U303" s="61"/>
      <c r="V303" s="61"/>
      <c r="W303" s="61"/>
      <c r="X303" s="60"/>
      <c r="Y303" s="19"/>
      <c r="Z303" s="19"/>
      <c r="AA303" s="19"/>
      <c r="AB303" s="19"/>
      <c r="AC303" s="20"/>
    </row>
    <row r="304" spans="1:29" ht="12.75">
      <c r="A304" s="18"/>
      <c r="B304" s="31"/>
      <c r="C304" s="19"/>
      <c r="D304" s="19" t="s">
        <v>298</v>
      </c>
      <c r="E304" s="19">
        <v>4</v>
      </c>
      <c r="F304" s="19">
        <f>NT_I!I10</f>
        <v>1</v>
      </c>
      <c r="G304" s="19">
        <f>IF(NT_I!J10&lt;&gt;"",NT_I!J10,"")</f>
      </c>
      <c r="H304" s="150">
        <f t="shared" si="11"/>
        <v>0</v>
      </c>
      <c r="I304" s="19">
        <f t="shared" si="12"/>
        <v>0</v>
      </c>
      <c r="J304" s="59">
        <f>NT_I!K10</f>
        <v>0</v>
      </c>
      <c r="K304" s="60">
        <f>NT_I!L10</f>
        <v>0</v>
      </c>
      <c r="L304" s="59"/>
      <c r="M304" s="61"/>
      <c r="N304" s="61"/>
      <c r="O304" s="61"/>
      <c r="P304" s="61"/>
      <c r="Q304" s="61"/>
      <c r="R304" s="61"/>
      <c r="S304" s="61"/>
      <c r="T304" s="61"/>
      <c r="U304" s="61"/>
      <c r="V304" s="61"/>
      <c r="W304" s="61"/>
      <c r="X304" s="60"/>
      <c r="Y304" s="19"/>
      <c r="Z304" s="19"/>
      <c r="AA304" s="19"/>
      <c r="AB304" s="19"/>
      <c r="AC304" s="20"/>
    </row>
    <row r="305" spans="1:29" ht="12.75">
      <c r="A305" s="18"/>
      <c r="B305" s="31"/>
      <c r="C305" s="19"/>
      <c r="D305" s="19" t="s">
        <v>298</v>
      </c>
      <c r="E305" s="19">
        <v>4</v>
      </c>
      <c r="F305" s="19">
        <f>NT_I!I11</f>
        <v>2</v>
      </c>
      <c r="G305" s="19">
        <f>IF(NT_I!J11&lt;&gt;"",NT_I!J11,"")</f>
      </c>
      <c r="H305" s="150">
        <f t="shared" si="11"/>
        <v>0</v>
      </c>
      <c r="I305" s="19">
        <f t="shared" si="12"/>
        <v>0</v>
      </c>
      <c r="J305" s="59">
        <f>NT_I!K11</f>
        <v>0</v>
      </c>
      <c r="K305" s="60">
        <f>NT_I!L11</f>
        <v>0</v>
      </c>
      <c r="L305" s="59"/>
      <c r="M305" s="61"/>
      <c r="N305" s="61"/>
      <c r="O305" s="61"/>
      <c r="P305" s="61"/>
      <c r="Q305" s="61"/>
      <c r="R305" s="61"/>
      <c r="S305" s="61"/>
      <c r="T305" s="61"/>
      <c r="U305" s="61"/>
      <c r="V305" s="61"/>
      <c r="W305" s="61"/>
      <c r="X305" s="60"/>
      <c r="Y305" s="19"/>
      <c r="Z305" s="19"/>
      <c r="AA305" s="19"/>
      <c r="AB305" s="19"/>
      <c r="AC305" s="20"/>
    </row>
    <row r="306" spans="1:29" ht="12.75">
      <c r="A306" s="18"/>
      <c r="B306" s="31"/>
      <c r="C306" s="19"/>
      <c r="D306" s="19" t="s">
        <v>298</v>
      </c>
      <c r="E306" s="19">
        <v>4</v>
      </c>
      <c r="F306" s="19">
        <f>NT_I!I12</f>
        <v>3</v>
      </c>
      <c r="G306" s="19">
        <f>IF(NT_I!J12&lt;&gt;"",NT_I!J12,"")</f>
      </c>
      <c r="H306" s="150">
        <f t="shared" si="11"/>
        <v>0</v>
      </c>
      <c r="I306" s="19">
        <f t="shared" si="12"/>
        <v>0</v>
      </c>
      <c r="J306" s="59">
        <f>NT_I!K12</f>
        <v>0</v>
      </c>
      <c r="K306" s="60">
        <f>NT_I!L12</f>
        <v>0</v>
      </c>
      <c r="L306" s="59"/>
      <c r="M306" s="61"/>
      <c r="N306" s="61"/>
      <c r="O306" s="61"/>
      <c r="P306" s="61"/>
      <c r="Q306" s="61"/>
      <c r="R306" s="61"/>
      <c r="S306" s="61"/>
      <c r="T306" s="61"/>
      <c r="U306" s="61"/>
      <c r="V306" s="61"/>
      <c r="W306" s="61"/>
      <c r="X306" s="60"/>
      <c r="Y306" s="19"/>
      <c r="Z306" s="19"/>
      <c r="AA306" s="19"/>
      <c r="AB306" s="19"/>
      <c r="AC306" s="20"/>
    </row>
    <row r="307" spans="1:29" ht="12.75">
      <c r="A307" s="18"/>
      <c r="B307" s="31"/>
      <c r="C307" s="19"/>
      <c r="D307" s="19" t="s">
        <v>298</v>
      </c>
      <c r="E307" s="19">
        <v>4</v>
      </c>
      <c r="F307" s="19">
        <f>NT_I!I13</f>
        <v>4</v>
      </c>
      <c r="G307" s="19">
        <f>IF(NT_I!J13&lt;&gt;"",NT_I!J13,"")</f>
      </c>
      <c r="H307" s="150">
        <f t="shared" si="11"/>
        <v>0</v>
      </c>
      <c r="I307" s="19">
        <f t="shared" si="12"/>
        <v>0</v>
      </c>
      <c r="J307" s="59">
        <f>NT_I!K13</f>
        <v>0</v>
      </c>
      <c r="K307" s="60">
        <f>NT_I!L13</f>
        <v>0</v>
      </c>
      <c r="L307" s="59"/>
      <c r="M307" s="61"/>
      <c r="N307" s="61"/>
      <c r="O307" s="61"/>
      <c r="P307" s="61"/>
      <c r="Q307" s="61"/>
      <c r="R307" s="61"/>
      <c r="S307" s="61"/>
      <c r="T307" s="61"/>
      <c r="U307" s="61"/>
      <c r="V307" s="61"/>
      <c r="W307" s="61"/>
      <c r="X307" s="60"/>
      <c r="Y307" s="19"/>
      <c r="Z307" s="19"/>
      <c r="AA307" s="19"/>
      <c r="AB307" s="19"/>
      <c r="AC307" s="20"/>
    </row>
    <row r="308" spans="1:29" ht="12.75">
      <c r="A308" s="18"/>
      <c r="B308" s="31"/>
      <c r="C308" s="19"/>
      <c r="D308" s="19" t="s">
        <v>298</v>
      </c>
      <c r="E308" s="19">
        <v>4</v>
      </c>
      <c r="F308" s="19">
        <f>NT_I!I14</f>
        <v>5</v>
      </c>
      <c r="G308" s="19">
        <f>IF(NT_I!J14&lt;&gt;"",NT_I!J14,"")</f>
      </c>
      <c r="H308" s="150">
        <f t="shared" si="11"/>
        <v>0</v>
      </c>
      <c r="I308" s="19">
        <f t="shared" si="12"/>
        <v>0</v>
      </c>
      <c r="J308" s="59">
        <f>NT_I!K14</f>
        <v>0</v>
      </c>
      <c r="K308" s="60">
        <f>NT_I!L14</f>
        <v>0</v>
      </c>
      <c r="L308" s="59"/>
      <c r="M308" s="61"/>
      <c r="N308" s="61"/>
      <c r="O308" s="61"/>
      <c r="P308" s="61"/>
      <c r="Q308" s="61"/>
      <c r="R308" s="61"/>
      <c r="S308" s="61"/>
      <c r="T308" s="61"/>
      <c r="U308" s="61"/>
      <c r="V308" s="61"/>
      <c r="W308" s="61"/>
      <c r="X308" s="60"/>
      <c r="Y308" s="19"/>
      <c r="Z308" s="19"/>
      <c r="AA308" s="19"/>
      <c r="AB308" s="19"/>
      <c r="AC308" s="20"/>
    </row>
    <row r="309" spans="1:29" ht="12.75">
      <c r="A309" s="18"/>
      <c r="B309" s="31"/>
      <c r="C309" s="19"/>
      <c r="D309" s="19" t="s">
        <v>298</v>
      </c>
      <c r="E309" s="19">
        <v>4</v>
      </c>
      <c r="F309" s="19">
        <f>NT_I!I15</f>
        <v>6</v>
      </c>
      <c r="G309" s="19">
        <f>IF(NT_I!J15&lt;&gt;"",NT_I!J15,"")</f>
      </c>
      <c r="H309" s="150">
        <f t="shared" si="11"/>
        <v>0</v>
      </c>
      <c r="I309" s="19">
        <f t="shared" si="12"/>
        <v>0</v>
      </c>
      <c r="J309" s="59">
        <f>NT_I!K15</f>
        <v>0</v>
      </c>
      <c r="K309" s="60">
        <f>NT_I!L15</f>
        <v>0</v>
      </c>
      <c r="L309" s="59"/>
      <c r="M309" s="61"/>
      <c r="N309" s="61"/>
      <c r="O309" s="61"/>
      <c r="P309" s="61"/>
      <c r="Q309" s="61"/>
      <c r="R309" s="61"/>
      <c r="S309" s="61"/>
      <c r="T309" s="61"/>
      <c r="U309" s="61"/>
      <c r="V309" s="61"/>
      <c r="W309" s="61"/>
      <c r="X309" s="60"/>
      <c r="Y309" s="19"/>
      <c r="Z309" s="19"/>
      <c r="AA309" s="19"/>
      <c r="AB309" s="19"/>
      <c r="AC309" s="20"/>
    </row>
    <row r="310" spans="1:29" ht="12.75">
      <c r="A310" s="18"/>
      <c r="B310" s="31"/>
      <c r="C310" s="19"/>
      <c r="D310" s="19" t="s">
        <v>298</v>
      </c>
      <c r="E310" s="19">
        <v>4</v>
      </c>
      <c r="F310" s="19">
        <f>NT_I!I16</f>
        <v>7</v>
      </c>
      <c r="G310" s="19">
        <f>IF(NT_I!J16&lt;&gt;"",NT_I!J16,"")</f>
      </c>
      <c r="H310" s="150">
        <f t="shared" si="11"/>
        <v>0</v>
      </c>
      <c r="I310" s="19">
        <f t="shared" si="12"/>
        <v>0</v>
      </c>
      <c r="J310" s="59">
        <f>NT_I!K16</f>
        <v>0</v>
      </c>
      <c r="K310" s="60">
        <f>NT_I!L16</f>
        <v>0</v>
      </c>
      <c r="L310" s="59"/>
      <c r="M310" s="61"/>
      <c r="N310" s="61"/>
      <c r="O310" s="61"/>
      <c r="P310" s="61"/>
      <c r="Q310" s="61"/>
      <c r="R310" s="61"/>
      <c r="S310" s="61"/>
      <c r="T310" s="61"/>
      <c r="U310" s="61"/>
      <c r="V310" s="61"/>
      <c r="W310" s="61"/>
      <c r="X310" s="60"/>
      <c r="Y310" s="19"/>
      <c r="Z310" s="19"/>
      <c r="AA310" s="19"/>
      <c r="AB310" s="19"/>
      <c r="AC310" s="20"/>
    </row>
    <row r="311" spans="1:29" ht="12.75">
      <c r="A311" s="18"/>
      <c r="B311" s="31"/>
      <c r="C311" s="19"/>
      <c r="D311" s="19" t="s">
        <v>298</v>
      </c>
      <c r="E311" s="19">
        <v>4</v>
      </c>
      <c r="F311" s="19">
        <f>NT_I!I17</f>
        <v>8</v>
      </c>
      <c r="G311" s="19">
        <f>IF(NT_I!J17&lt;&gt;"",NT_I!J17,"")</f>
      </c>
      <c r="H311" s="150">
        <f t="shared" si="11"/>
        <v>0</v>
      </c>
      <c r="I311" s="19">
        <f t="shared" si="12"/>
        <v>0</v>
      </c>
      <c r="J311" s="59">
        <f>NT_I!K17</f>
        <v>0</v>
      </c>
      <c r="K311" s="60">
        <f>NT_I!L17</f>
        <v>0</v>
      </c>
      <c r="L311" s="59"/>
      <c r="M311" s="61"/>
      <c r="N311" s="61"/>
      <c r="O311" s="61"/>
      <c r="P311" s="61"/>
      <c r="Q311" s="61"/>
      <c r="R311" s="61"/>
      <c r="S311" s="61"/>
      <c r="T311" s="61"/>
      <c r="U311" s="61"/>
      <c r="V311" s="61"/>
      <c r="W311" s="61"/>
      <c r="X311" s="60"/>
      <c r="Y311" s="19"/>
      <c r="Z311" s="19"/>
      <c r="AA311" s="19"/>
      <c r="AB311" s="19"/>
      <c r="AC311" s="20"/>
    </row>
    <row r="312" spans="1:29" ht="12.75">
      <c r="A312" s="18"/>
      <c r="B312" s="31"/>
      <c r="C312" s="19"/>
      <c r="D312" s="19" t="s">
        <v>298</v>
      </c>
      <c r="E312" s="19">
        <v>4</v>
      </c>
      <c r="F312" s="19">
        <f>NT_I!I18</f>
        <v>9</v>
      </c>
      <c r="G312" s="19">
        <f>IF(NT_I!J18&lt;&gt;"",NT_I!J18,"")</f>
      </c>
      <c r="H312" s="150">
        <f t="shared" si="11"/>
        <v>0</v>
      </c>
      <c r="I312" s="19">
        <f t="shared" si="12"/>
        <v>0</v>
      </c>
      <c r="J312" s="59">
        <f>NT_I!K18</f>
        <v>0</v>
      </c>
      <c r="K312" s="60">
        <f>NT_I!L18</f>
        <v>0</v>
      </c>
      <c r="L312" s="59"/>
      <c r="M312" s="61"/>
      <c r="N312" s="61"/>
      <c r="O312" s="61"/>
      <c r="P312" s="61"/>
      <c r="Q312" s="61"/>
      <c r="R312" s="61"/>
      <c r="S312" s="61"/>
      <c r="T312" s="61"/>
      <c r="U312" s="61"/>
      <c r="V312" s="61"/>
      <c r="W312" s="61"/>
      <c r="X312" s="60"/>
      <c r="Y312" s="19"/>
      <c r="Z312" s="19"/>
      <c r="AA312" s="19"/>
      <c r="AB312" s="19"/>
      <c r="AC312" s="20"/>
    </row>
    <row r="313" spans="1:29" ht="12.75">
      <c r="A313" s="18"/>
      <c r="B313" s="31"/>
      <c r="C313" s="19"/>
      <c r="D313" s="19" t="s">
        <v>298</v>
      </c>
      <c r="E313" s="19">
        <v>4</v>
      </c>
      <c r="F313" s="19">
        <f>NT_I!I19</f>
        <v>10</v>
      </c>
      <c r="G313" s="19">
        <f>IF(NT_I!J19&lt;&gt;"",NT_I!J19,"")</f>
      </c>
      <c r="H313" s="150">
        <f t="shared" si="11"/>
        <v>0</v>
      </c>
      <c r="I313" s="19">
        <f t="shared" si="12"/>
        <v>0</v>
      </c>
      <c r="J313" s="59">
        <f>NT_I!K19</f>
        <v>0</v>
      </c>
      <c r="K313" s="60">
        <f>NT_I!L19</f>
        <v>0</v>
      </c>
      <c r="L313" s="59"/>
      <c r="M313" s="61"/>
      <c r="N313" s="61"/>
      <c r="O313" s="61"/>
      <c r="P313" s="61"/>
      <c r="Q313" s="61"/>
      <c r="R313" s="61"/>
      <c r="S313" s="61"/>
      <c r="T313" s="61"/>
      <c r="U313" s="61"/>
      <c r="V313" s="61"/>
      <c r="W313" s="61"/>
      <c r="X313" s="60"/>
      <c r="Y313" s="19"/>
      <c r="Z313" s="19"/>
      <c r="AA313" s="19"/>
      <c r="AB313" s="19"/>
      <c r="AC313" s="20"/>
    </row>
    <row r="314" spans="1:29" ht="12.75">
      <c r="A314" s="18"/>
      <c r="B314" s="31"/>
      <c r="C314" s="19"/>
      <c r="D314" s="19" t="s">
        <v>298</v>
      </c>
      <c r="E314" s="19">
        <v>4</v>
      </c>
      <c r="F314" s="19">
        <f>NT_I!I20</f>
        <v>11</v>
      </c>
      <c r="G314" s="19">
        <f>IF(NT_I!J20&lt;&gt;"",NT_I!J20,"")</f>
      </c>
      <c r="H314" s="150">
        <f t="shared" si="11"/>
        <v>0</v>
      </c>
      <c r="I314" s="19">
        <f t="shared" si="12"/>
        <v>0</v>
      </c>
      <c r="J314" s="59">
        <f>NT_I!K20</f>
        <v>0</v>
      </c>
      <c r="K314" s="60">
        <f>NT_I!L20</f>
        <v>0</v>
      </c>
      <c r="L314" s="59"/>
      <c r="M314" s="61"/>
      <c r="N314" s="61"/>
      <c r="O314" s="61"/>
      <c r="P314" s="61"/>
      <c r="Q314" s="61"/>
      <c r="R314" s="61"/>
      <c r="S314" s="61"/>
      <c r="T314" s="61"/>
      <c r="U314" s="61"/>
      <c r="V314" s="61"/>
      <c r="W314" s="61"/>
      <c r="X314" s="60"/>
      <c r="Y314" s="19"/>
      <c r="Z314" s="19"/>
      <c r="AA314" s="19"/>
      <c r="AB314" s="19"/>
      <c r="AC314" s="20"/>
    </row>
    <row r="315" spans="1:29" ht="12.75">
      <c r="A315" s="18"/>
      <c r="B315" s="31"/>
      <c r="C315" s="19"/>
      <c r="D315" s="19" t="s">
        <v>298</v>
      </c>
      <c r="E315" s="19">
        <v>4</v>
      </c>
      <c r="F315" s="19">
        <f>NT_I!I21</f>
        <v>12</v>
      </c>
      <c r="G315" s="19">
        <f>IF(NT_I!J21&lt;&gt;"",NT_I!J21,"")</f>
      </c>
      <c r="H315" s="150">
        <f t="shared" si="11"/>
        <v>0</v>
      </c>
      <c r="I315" s="19">
        <f t="shared" si="12"/>
        <v>0</v>
      </c>
      <c r="J315" s="59">
        <f>NT_I!K21</f>
        <v>0</v>
      </c>
      <c r="K315" s="60">
        <f>NT_I!L21</f>
        <v>0</v>
      </c>
      <c r="L315" s="59"/>
      <c r="M315" s="61"/>
      <c r="N315" s="61"/>
      <c r="O315" s="61"/>
      <c r="P315" s="61"/>
      <c r="Q315" s="61"/>
      <c r="R315" s="61"/>
      <c r="S315" s="61"/>
      <c r="T315" s="61"/>
      <c r="U315" s="61"/>
      <c r="V315" s="61"/>
      <c r="W315" s="61"/>
      <c r="X315" s="60"/>
      <c r="Y315" s="19"/>
      <c r="Z315" s="19"/>
      <c r="AA315" s="19"/>
      <c r="AB315" s="19"/>
      <c r="AC315" s="20"/>
    </row>
    <row r="316" spans="1:29" ht="12.75">
      <c r="A316" s="18"/>
      <c r="B316" s="31"/>
      <c r="C316" s="19"/>
      <c r="D316" s="19" t="s">
        <v>298</v>
      </c>
      <c r="E316" s="19">
        <v>4</v>
      </c>
      <c r="F316" s="19">
        <f>NT_I!I22</f>
        <v>13</v>
      </c>
      <c r="G316" s="19">
        <f>IF(NT_I!J22&lt;&gt;"",NT_I!J22,"")</f>
      </c>
      <c r="H316" s="150">
        <f t="shared" si="11"/>
        <v>0</v>
      </c>
      <c r="I316" s="19">
        <f t="shared" si="12"/>
        <v>0</v>
      </c>
      <c r="J316" s="59">
        <f>NT_I!K22</f>
        <v>0</v>
      </c>
      <c r="K316" s="60">
        <f>NT_I!L22</f>
        <v>0</v>
      </c>
      <c r="L316" s="59"/>
      <c r="M316" s="61"/>
      <c r="N316" s="61"/>
      <c r="O316" s="61"/>
      <c r="P316" s="61"/>
      <c r="Q316" s="61"/>
      <c r="R316" s="61"/>
      <c r="S316" s="61"/>
      <c r="T316" s="61"/>
      <c r="U316" s="61"/>
      <c r="V316" s="61"/>
      <c r="W316" s="61"/>
      <c r="X316" s="60"/>
      <c r="Y316" s="19"/>
      <c r="Z316" s="19"/>
      <c r="AA316" s="19"/>
      <c r="AB316" s="19"/>
      <c r="AC316" s="20"/>
    </row>
    <row r="317" spans="1:29" ht="12.75">
      <c r="A317" s="18"/>
      <c r="B317" s="31"/>
      <c r="C317" s="19"/>
      <c r="D317" s="19" t="s">
        <v>298</v>
      </c>
      <c r="E317" s="19">
        <v>4</v>
      </c>
      <c r="F317" s="19">
        <f>NT_I!I23</f>
        <v>14</v>
      </c>
      <c r="G317" s="19">
        <f>IF(NT_I!J23&lt;&gt;"",NT_I!J23,"")</f>
      </c>
      <c r="H317" s="150">
        <f t="shared" si="11"/>
        <v>0</v>
      </c>
      <c r="I317" s="19">
        <f t="shared" si="12"/>
        <v>0</v>
      </c>
      <c r="J317" s="59">
        <f>NT_I!K23</f>
        <v>0</v>
      </c>
      <c r="K317" s="60">
        <f>NT_I!L23</f>
        <v>0</v>
      </c>
      <c r="L317" s="59"/>
      <c r="M317" s="61"/>
      <c r="N317" s="61"/>
      <c r="O317" s="61"/>
      <c r="P317" s="61"/>
      <c r="Q317" s="61"/>
      <c r="R317" s="61"/>
      <c r="S317" s="61"/>
      <c r="T317" s="61"/>
      <c r="U317" s="61"/>
      <c r="V317" s="61"/>
      <c r="W317" s="61"/>
      <c r="X317" s="60"/>
      <c r="Y317" s="19"/>
      <c r="Z317" s="19"/>
      <c r="AA317" s="19"/>
      <c r="AB317" s="19"/>
      <c r="AC317" s="20"/>
    </row>
    <row r="318" spans="1:29" ht="12.75">
      <c r="A318" s="18"/>
      <c r="B318" s="31"/>
      <c r="C318" s="19"/>
      <c r="D318" s="19" t="s">
        <v>298</v>
      </c>
      <c r="E318" s="19">
        <v>4</v>
      </c>
      <c r="F318" s="19">
        <f>NT_I!I25</f>
        <v>15</v>
      </c>
      <c r="G318" s="19">
        <f>IF(NT_I!J25&lt;&gt;"",NT_I!J25,"")</f>
      </c>
      <c r="H318" s="150">
        <f t="shared" si="11"/>
        <v>0</v>
      </c>
      <c r="I318" s="19">
        <f t="shared" si="12"/>
        <v>0</v>
      </c>
      <c r="J318" s="59">
        <f>NT_I!K25</f>
        <v>0</v>
      </c>
      <c r="K318" s="60">
        <f>NT_I!L25</f>
        <v>0</v>
      </c>
      <c r="L318" s="59"/>
      <c r="M318" s="61"/>
      <c r="N318" s="61"/>
      <c r="O318" s="61"/>
      <c r="P318" s="61"/>
      <c r="Q318" s="61"/>
      <c r="R318" s="61"/>
      <c r="S318" s="61"/>
      <c r="T318" s="61"/>
      <c r="U318" s="61"/>
      <c r="V318" s="61"/>
      <c r="W318" s="61"/>
      <c r="X318" s="60"/>
      <c r="Y318" s="19"/>
      <c r="Z318" s="19"/>
      <c r="AA318" s="19"/>
      <c r="AB318" s="19"/>
      <c r="AC318" s="20"/>
    </row>
    <row r="319" spans="1:29" ht="12.75">
      <c r="A319" s="18"/>
      <c r="B319" s="31"/>
      <c r="C319" s="19"/>
      <c r="D319" s="19" t="s">
        <v>298</v>
      </c>
      <c r="E319" s="19">
        <v>4</v>
      </c>
      <c r="F319" s="19">
        <f>NT_I!I26</f>
        <v>16</v>
      </c>
      <c r="G319" s="19">
        <f>IF(NT_I!J26&lt;&gt;"",NT_I!J26,"")</f>
      </c>
      <c r="H319" s="150">
        <f t="shared" si="11"/>
        <v>0</v>
      </c>
      <c r="I319" s="19">
        <f t="shared" si="12"/>
        <v>0</v>
      </c>
      <c r="J319" s="59">
        <f>NT_I!K26</f>
        <v>0</v>
      </c>
      <c r="K319" s="60">
        <f>NT_I!L26</f>
        <v>0</v>
      </c>
      <c r="L319" s="59"/>
      <c r="M319" s="61"/>
      <c r="N319" s="61"/>
      <c r="O319" s="61"/>
      <c r="P319" s="61"/>
      <c r="Q319" s="61"/>
      <c r="R319" s="61"/>
      <c r="S319" s="61"/>
      <c r="T319" s="61"/>
      <c r="U319" s="61"/>
      <c r="V319" s="61"/>
      <c r="W319" s="61"/>
      <c r="X319" s="60"/>
      <c r="Y319" s="19"/>
      <c r="Z319" s="19"/>
      <c r="AA319" s="19"/>
      <c r="AB319" s="19"/>
      <c r="AC319" s="20"/>
    </row>
    <row r="320" spans="1:29" ht="12.75">
      <c r="A320" s="18"/>
      <c r="B320" s="31"/>
      <c r="C320" s="19"/>
      <c r="D320" s="19" t="s">
        <v>298</v>
      </c>
      <c r="E320" s="19">
        <v>4</v>
      </c>
      <c r="F320" s="19">
        <f>NT_I!I27</f>
        <v>17</v>
      </c>
      <c r="G320" s="19">
        <f>IF(NT_I!J27&lt;&gt;"",NT_I!J27,"")</f>
      </c>
      <c r="H320" s="150">
        <f t="shared" si="11"/>
        <v>0</v>
      </c>
      <c r="I320" s="19">
        <f t="shared" si="12"/>
        <v>0</v>
      </c>
      <c r="J320" s="59">
        <f>NT_I!K27</f>
        <v>0</v>
      </c>
      <c r="K320" s="60">
        <f>NT_I!L27</f>
        <v>0</v>
      </c>
      <c r="L320" s="59"/>
      <c r="M320" s="61"/>
      <c r="N320" s="61"/>
      <c r="O320" s="61"/>
      <c r="P320" s="61"/>
      <c r="Q320" s="61"/>
      <c r="R320" s="61"/>
      <c r="S320" s="61"/>
      <c r="T320" s="61"/>
      <c r="U320" s="61"/>
      <c r="V320" s="61"/>
      <c r="W320" s="61"/>
      <c r="X320" s="60"/>
      <c r="Y320" s="19"/>
      <c r="Z320" s="19"/>
      <c r="AA320" s="19"/>
      <c r="AB320" s="19"/>
      <c r="AC320" s="20"/>
    </row>
    <row r="321" spans="1:29" ht="12.75">
      <c r="A321" s="18"/>
      <c r="B321" s="31"/>
      <c r="C321" s="19"/>
      <c r="D321" s="19" t="s">
        <v>298</v>
      </c>
      <c r="E321" s="19">
        <v>4</v>
      </c>
      <c r="F321" s="19">
        <f>NT_I!I28</f>
        <v>18</v>
      </c>
      <c r="G321" s="19">
        <f>IF(NT_I!J28&lt;&gt;"",NT_I!J28,"")</f>
      </c>
      <c r="H321" s="150">
        <f t="shared" si="11"/>
        <v>0</v>
      </c>
      <c r="I321" s="19">
        <f t="shared" si="12"/>
        <v>0</v>
      </c>
      <c r="J321" s="59">
        <f>NT_I!K28</f>
        <v>0</v>
      </c>
      <c r="K321" s="60">
        <f>NT_I!L28</f>
        <v>0</v>
      </c>
      <c r="L321" s="59"/>
      <c r="M321" s="61"/>
      <c r="N321" s="61"/>
      <c r="O321" s="61"/>
      <c r="P321" s="61"/>
      <c r="Q321" s="61"/>
      <c r="R321" s="61"/>
      <c r="S321" s="61"/>
      <c r="T321" s="61"/>
      <c r="U321" s="61"/>
      <c r="V321" s="61"/>
      <c r="W321" s="61"/>
      <c r="X321" s="60"/>
      <c r="Y321" s="19"/>
      <c r="Z321" s="19"/>
      <c r="AA321" s="19"/>
      <c r="AB321" s="19"/>
      <c r="AC321" s="20"/>
    </row>
    <row r="322" spans="1:29" ht="12.75">
      <c r="A322" s="18"/>
      <c r="B322" s="31"/>
      <c r="C322" s="19"/>
      <c r="D322" s="19" t="s">
        <v>298</v>
      </c>
      <c r="E322" s="19">
        <v>4</v>
      </c>
      <c r="F322" s="19">
        <f>NT_I!I29</f>
        <v>19</v>
      </c>
      <c r="G322" s="19">
        <f>IF(NT_I!J29&lt;&gt;"",NT_I!J29,"")</f>
      </c>
      <c r="H322" s="150">
        <f aca="true" t="shared" si="13" ref="H322:H385">J322/100*F322+2*K322/100*F322</f>
        <v>0</v>
      </c>
      <c r="I322" s="19">
        <f aca="true" t="shared" si="14" ref="I322:I385">ABS(ROUND(J322,0)-J322)+ABS(ROUND(K322,0)-K322)</f>
        <v>0</v>
      </c>
      <c r="J322" s="59">
        <f>NT_I!K29</f>
        <v>0</v>
      </c>
      <c r="K322" s="60">
        <f>NT_I!L29</f>
        <v>0</v>
      </c>
      <c r="L322" s="59"/>
      <c r="M322" s="61"/>
      <c r="N322" s="61"/>
      <c r="O322" s="61"/>
      <c r="P322" s="61"/>
      <c r="Q322" s="61"/>
      <c r="R322" s="61"/>
      <c r="S322" s="61"/>
      <c r="T322" s="61"/>
      <c r="U322" s="61"/>
      <c r="V322" s="61"/>
      <c r="W322" s="61"/>
      <c r="X322" s="60"/>
      <c r="Y322" s="19"/>
      <c r="Z322" s="19"/>
      <c r="AA322" s="19"/>
      <c r="AB322" s="19"/>
      <c r="AC322" s="20"/>
    </row>
    <row r="323" spans="1:29" ht="12.75">
      <c r="A323" s="18"/>
      <c r="B323" s="31"/>
      <c r="C323" s="19"/>
      <c r="D323" s="19" t="s">
        <v>298</v>
      </c>
      <c r="E323" s="19">
        <v>4</v>
      </c>
      <c r="F323" s="19">
        <f>NT_I!I30</f>
        <v>20</v>
      </c>
      <c r="G323" s="19">
        <f>IF(NT_I!J30&lt;&gt;"",NT_I!J30,"")</f>
      </c>
      <c r="H323" s="150">
        <f t="shared" si="13"/>
        <v>0</v>
      </c>
      <c r="I323" s="19">
        <f t="shared" si="14"/>
        <v>0</v>
      </c>
      <c r="J323" s="59">
        <f>NT_I!K30</f>
        <v>0</v>
      </c>
      <c r="K323" s="60">
        <f>NT_I!L30</f>
        <v>0</v>
      </c>
      <c r="L323" s="59"/>
      <c r="M323" s="61"/>
      <c r="N323" s="61"/>
      <c r="O323" s="61"/>
      <c r="P323" s="61"/>
      <c r="Q323" s="61"/>
      <c r="R323" s="61"/>
      <c r="S323" s="61"/>
      <c r="T323" s="61"/>
      <c r="U323" s="61"/>
      <c r="V323" s="61"/>
      <c r="W323" s="61"/>
      <c r="X323" s="60"/>
      <c r="Y323" s="19"/>
      <c r="Z323" s="19"/>
      <c r="AA323" s="19"/>
      <c r="AB323" s="19"/>
      <c r="AC323" s="20"/>
    </row>
    <row r="324" spans="1:29" ht="12.75">
      <c r="A324" s="18"/>
      <c r="B324" s="31"/>
      <c r="C324" s="19"/>
      <c r="D324" s="19" t="s">
        <v>298</v>
      </c>
      <c r="E324" s="19">
        <v>4</v>
      </c>
      <c r="F324" s="19">
        <f>NT_I!I31</f>
        <v>21</v>
      </c>
      <c r="G324" s="19">
        <f>IF(NT_I!J31&lt;&gt;"",NT_I!J31,"")</f>
      </c>
      <c r="H324" s="150">
        <f t="shared" si="13"/>
        <v>0</v>
      </c>
      <c r="I324" s="19">
        <f t="shared" si="14"/>
        <v>0</v>
      </c>
      <c r="J324" s="59">
        <f>NT_I!K31</f>
        <v>0</v>
      </c>
      <c r="K324" s="60">
        <f>NT_I!L31</f>
        <v>0</v>
      </c>
      <c r="L324" s="59"/>
      <c r="M324" s="61"/>
      <c r="N324" s="61"/>
      <c r="O324" s="61"/>
      <c r="P324" s="61"/>
      <c r="Q324" s="61"/>
      <c r="R324" s="61"/>
      <c r="S324" s="61"/>
      <c r="T324" s="61"/>
      <c r="U324" s="61"/>
      <c r="V324" s="61"/>
      <c r="W324" s="61"/>
      <c r="X324" s="60"/>
      <c r="Y324" s="19"/>
      <c r="Z324" s="19"/>
      <c r="AA324" s="19"/>
      <c r="AB324" s="19"/>
      <c r="AC324" s="20"/>
    </row>
    <row r="325" spans="1:29" ht="12.75">
      <c r="A325" s="18"/>
      <c r="B325" s="31"/>
      <c r="C325" s="19"/>
      <c r="D325" s="19" t="s">
        <v>298</v>
      </c>
      <c r="E325" s="19">
        <v>4</v>
      </c>
      <c r="F325" s="19">
        <f>NT_I!I32</f>
        <v>22</v>
      </c>
      <c r="G325" s="19">
        <f>IF(NT_I!J32&lt;&gt;"",NT_I!J32,"")</f>
      </c>
      <c r="H325" s="150">
        <f t="shared" si="13"/>
        <v>0</v>
      </c>
      <c r="I325" s="19">
        <f t="shared" si="14"/>
        <v>0</v>
      </c>
      <c r="J325" s="59">
        <f>NT_I!K32</f>
        <v>0</v>
      </c>
      <c r="K325" s="60">
        <f>NT_I!L32</f>
        <v>0</v>
      </c>
      <c r="L325" s="59"/>
      <c r="M325" s="61"/>
      <c r="N325" s="61"/>
      <c r="O325" s="61"/>
      <c r="P325" s="61"/>
      <c r="Q325" s="61"/>
      <c r="R325" s="61"/>
      <c r="S325" s="61"/>
      <c r="T325" s="61"/>
      <c r="U325" s="61"/>
      <c r="V325" s="61"/>
      <c r="W325" s="61"/>
      <c r="X325" s="60"/>
      <c r="Y325" s="19"/>
      <c r="Z325" s="19"/>
      <c r="AA325" s="19"/>
      <c r="AB325" s="19"/>
      <c r="AC325" s="20"/>
    </row>
    <row r="326" spans="1:29" ht="12.75">
      <c r="A326" s="18"/>
      <c r="B326" s="31"/>
      <c r="C326" s="19"/>
      <c r="D326" s="19" t="s">
        <v>298</v>
      </c>
      <c r="E326" s="19">
        <v>4</v>
      </c>
      <c r="F326" s="19">
        <f>NT_I!I33</f>
        <v>23</v>
      </c>
      <c r="G326" s="19">
        <f>IF(NT_I!J33&lt;&gt;"",NT_I!J33,"")</f>
      </c>
      <c r="H326" s="150">
        <f t="shared" si="13"/>
        <v>0</v>
      </c>
      <c r="I326" s="19">
        <f t="shared" si="14"/>
        <v>0</v>
      </c>
      <c r="J326" s="59">
        <f>NT_I!K33</f>
        <v>0</v>
      </c>
      <c r="K326" s="60">
        <f>NT_I!L33</f>
        <v>0</v>
      </c>
      <c r="L326" s="59"/>
      <c r="M326" s="61"/>
      <c r="N326" s="61"/>
      <c r="O326" s="61"/>
      <c r="P326" s="61"/>
      <c r="Q326" s="61"/>
      <c r="R326" s="61"/>
      <c r="S326" s="61"/>
      <c r="T326" s="61"/>
      <c r="U326" s="61"/>
      <c r="V326" s="61"/>
      <c r="W326" s="61"/>
      <c r="X326" s="60"/>
      <c r="Y326" s="19"/>
      <c r="Z326" s="19"/>
      <c r="AA326" s="19"/>
      <c r="AB326" s="19"/>
      <c r="AC326" s="20"/>
    </row>
    <row r="327" spans="1:29" ht="12.75">
      <c r="A327" s="18"/>
      <c r="B327" s="31"/>
      <c r="C327" s="19"/>
      <c r="D327" s="19" t="s">
        <v>298</v>
      </c>
      <c r="E327" s="19">
        <v>4</v>
      </c>
      <c r="F327" s="19">
        <f>NT_I!I34</f>
        <v>24</v>
      </c>
      <c r="G327" s="19">
        <f>IF(NT_I!J34&lt;&gt;"",NT_I!J34,"")</f>
      </c>
      <c r="H327" s="150">
        <f t="shared" si="13"/>
        <v>0</v>
      </c>
      <c r="I327" s="19">
        <f t="shared" si="14"/>
        <v>0</v>
      </c>
      <c r="J327" s="59">
        <f>NT_I!K34</f>
        <v>0</v>
      </c>
      <c r="K327" s="60">
        <f>NT_I!L34</f>
        <v>0</v>
      </c>
      <c r="L327" s="59"/>
      <c r="M327" s="61"/>
      <c r="N327" s="61"/>
      <c r="O327" s="61"/>
      <c r="P327" s="61"/>
      <c r="Q327" s="61"/>
      <c r="R327" s="61"/>
      <c r="S327" s="61"/>
      <c r="T327" s="61"/>
      <c r="U327" s="61"/>
      <c r="V327" s="61"/>
      <c r="W327" s="61"/>
      <c r="X327" s="60"/>
      <c r="Y327" s="19"/>
      <c r="Z327" s="19"/>
      <c r="AA327" s="19"/>
      <c r="AB327" s="19"/>
      <c r="AC327" s="20"/>
    </row>
    <row r="328" spans="1:29" ht="12.75">
      <c r="A328" s="18"/>
      <c r="B328" s="31"/>
      <c r="C328" s="19"/>
      <c r="D328" s="19" t="s">
        <v>298</v>
      </c>
      <c r="E328" s="19">
        <v>4</v>
      </c>
      <c r="F328" s="19">
        <f>NT_I!I35</f>
        <v>25</v>
      </c>
      <c r="G328" s="19">
        <f>IF(NT_I!J35&lt;&gt;"",NT_I!J35,"")</f>
      </c>
      <c r="H328" s="150">
        <f t="shared" si="13"/>
        <v>0</v>
      </c>
      <c r="I328" s="19">
        <f t="shared" si="14"/>
        <v>0</v>
      </c>
      <c r="J328" s="59">
        <f>NT_I!K35</f>
        <v>0</v>
      </c>
      <c r="K328" s="60">
        <f>NT_I!L35</f>
        <v>0</v>
      </c>
      <c r="L328" s="59"/>
      <c r="M328" s="61"/>
      <c r="N328" s="61"/>
      <c r="O328" s="61"/>
      <c r="P328" s="61"/>
      <c r="Q328" s="61"/>
      <c r="R328" s="61"/>
      <c r="S328" s="61"/>
      <c r="T328" s="61"/>
      <c r="U328" s="61"/>
      <c r="V328" s="61"/>
      <c r="W328" s="61"/>
      <c r="X328" s="60"/>
      <c r="Y328" s="19"/>
      <c r="Z328" s="19"/>
      <c r="AA328" s="19"/>
      <c r="AB328" s="19"/>
      <c r="AC328" s="20"/>
    </row>
    <row r="329" spans="1:29" ht="12.75">
      <c r="A329" s="18"/>
      <c r="B329" s="31"/>
      <c r="C329" s="19"/>
      <c r="D329" s="19" t="s">
        <v>298</v>
      </c>
      <c r="E329" s="19">
        <v>4</v>
      </c>
      <c r="F329" s="19">
        <f>NT_I!I36</f>
        <v>26</v>
      </c>
      <c r="G329" s="19">
        <f>IF(NT_I!J36&lt;&gt;"",NT_I!J36,"")</f>
      </c>
      <c r="H329" s="150">
        <f t="shared" si="13"/>
        <v>0</v>
      </c>
      <c r="I329" s="19">
        <f t="shared" si="14"/>
        <v>0</v>
      </c>
      <c r="J329" s="59">
        <f>NT_I!K36</f>
        <v>0</v>
      </c>
      <c r="K329" s="60">
        <f>NT_I!L36</f>
        <v>0</v>
      </c>
      <c r="L329" s="59"/>
      <c r="M329" s="61"/>
      <c r="N329" s="61"/>
      <c r="O329" s="61"/>
      <c r="P329" s="61"/>
      <c r="Q329" s="61"/>
      <c r="R329" s="61"/>
      <c r="S329" s="61"/>
      <c r="T329" s="61"/>
      <c r="U329" s="61"/>
      <c r="V329" s="61"/>
      <c r="W329" s="61"/>
      <c r="X329" s="60"/>
      <c r="Y329" s="19"/>
      <c r="Z329" s="19"/>
      <c r="AA329" s="19"/>
      <c r="AB329" s="19"/>
      <c r="AC329" s="20"/>
    </row>
    <row r="330" spans="1:29" ht="12.75">
      <c r="A330" s="18"/>
      <c r="B330" s="31"/>
      <c r="C330" s="19"/>
      <c r="D330" s="19" t="s">
        <v>298</v>
      </c>
      <c r="E330" s="19">
        <v>4</v>
      </c>
      <c r="F330" s="19">
        <f>NT_I!I38</f>
        <v>27</v>
      </c>
      <c r="G330" s="19">
        <f>IF(NT_I!J38&lt;&gt;"",NT_I!J38,"")</f>
      </c>
      <c r="H330" s="150">
        <f t="shared" si="13"/>
        <v>0</v>
      </c>
      <c r="I330" s="19">
        <f t="shared" si="14"/>
        <v>0</v>
      </c>
      <c r="J330" s="59">
        <f>NT_I!K38</f>
        <v>0</v>
      </c>
      <c r="K330" s="60">
        <f>NT_I!L38</f>
        <v>0</v>
      </c>
      <c r="L330" s="59"/>
      <c r="M330" s="61"/>
      <c r="N330" s="61"/>
      <c r="O330" s="61"/>
      <c r="P330" s="61"/>
      <c r="Q330" s="61"/>
      <c r="R330" s="61"/>
      <c r="S330" s="61"/>
      <c r="T330" s="61"/>
      <c r="U330" s="61"/>
      <c r="V330" s="61"/>
      <c r="W330" s="61"/>
      <c r="X330" s="60"/>
      <c r="Y330" s="19"/>
      <c r="Z330" s="19"/>
      <c r="AA330" s="19"/>
      <c r="AB330" s="19"/>
      <c r="AC330" s="20"/>
    </row>
    <row r="331" spans="1:29" ht="12.75">
      <c r="A331" s="18"/>
      <c r="B331" s="31"/>
      <c r="C331" s="19"/>
      <c r="D331" s="19" t="s">
        <v>298</v>
      </c>
      <c r="E331" s="19">
        <v>4</v>
      </c>
      <c r="F331" s="19">
        <f>NT_I!I39</f>
        <v>28</v>
      </c>
      <c r="G331" s="19">
        <f>IF(NT_I!J39&lt;&gt;"",NT_I!J39,"")</f>
      </c>
      <c r="H331" s="150">
        <f t="shared" si="13"/>
        <v>0</v>
      </c>
      <c r="I331" s="19">
        <f t="shared" si="14"/>
        <v>0</v>
      </c>
      <c r="J331" s="59">
        <f>NT_I!K39</f>
        <v>0</v>
      </c>
      <c r="K331" s="60">
        <f>NT_I!L39</f>
        <v>0</v>
      </c>
      <c r="L331" s="59"/>
      <c r="M331" s="61"/>
      <c r="N331" s="61"/>
      <c r="O331" s="61"/>
      <c r="P331" s="61"/>
      <c r="Q331" s="61"/>
      <c r="R331" s="61"/>
      <c r="S331" s="61"/>
      <c r="T331" s="61"/>
      <c r="U331" s="61"/>
      <c r="V331" s="61"/>
      <c r="W331" s="61"/>
      <c r="X331" s="60"/>
      <c r="Y331" s="19"/>
      <c r="Z331" s="19"/>
      <c r="AA331" s="19"/>
      <c r="AB331" s="19"/>
      <c r="AC331" s="20"/>
    </row>
    <row r="332" spans="1:29" ht="12.75">
      <c r="A332" s="18"/>
      <c r="B332" s="31"/>
      <c r="C332" s="19"/>
      <c r="D332" s="19" t="s">
        <v>298</v>
      </c>
      <c r="E332" s="19">
        <v>4</v>
      </c>
      <c r="F332" s="19">
        <f>NT_I!I40</f>
        <v>29</v>
      </c>
      <c r="G332" s="19">
        <f>IF(NT_I!J40&lt;&gt;"",NT_I!J40,"")</f>
      </c>
      <c r="H332" s="150">
        <f t="shared" si="13"/>
        <v>0</v>
      </c>
      <c r="I332" s="19">
        <f t="shared" si="14"/>
        <v>0</v>
      </c>
      <c r="J332" s="59">
        <f>NT_I!K40</f>
        <v>0</v>
      </c>
      <c r="K332" s="60">
        <f>NT_I!L40</f>
        <v>0</v>
      </c>
      <c r="L332" s="59"/>
      <c r="M332" s="61"/>
      <c r="N332" s="61"/>
      <c r="O332" s="61"/>
      <c r="P332" s="61"/>
      <c r="Q332" s="61"/>
      <c r="R332" s="61"/>
      <c r="S332" s="61"/>
      <c r="T332" s="61"/>
      <c r="U332" s="61"/>
      <c r="V332" s="61"/>
      <c r="W332" s="61"/>
      <c r="X332" s="60"/>
      <c r="Y332" s="19"/>
      <c r="Z332" s="19"/>
      <c r="AA332" s="19"/>
      <c r="AB332" s="19"/>
      <c r="AC332" s="20"/>
    </row>
    <row r="333" spans="1:29" ht="12.75">
      <c r="A333" s="18"/>
      <c r="B333" s="31"/>
      <c r="C333" s="19"/>
      <c r="D333" s="19" t="s">
        <v>298</v>
      </c>
      <c r="E333" s="19">
        <v>4</v>
      </c>
      <c r="F333" s="19">
        <f>NT_I!I41</f>
        <v>30</v>
      </c>
      <c r="G333" s="19">
        <f>IF(NT_I!J41&lt;&gt;"",NT_I!J41,"")</f>
      </c>
      <c r="H333" s="150">
        <f t="shared" si="13"/>
        <v>0</v>
      </c>
      <c r="I333" s="19">
        <f t="shared" si="14"/>
        <v>0</v>
      </c>
      <c r="J333" s="59">
        <f>NT_I!K41</f>
        <v>0</v>
      </c>
      <c r="K333" s="60">
        <f>NT_I!L41</f>
        <v>0</v>
      </c>
      <c r="L333" s="59"/>
      <c r="M333" s="61"/>
      <c r="N333" s="61"/>
      <c r="O333" s="61"/>
      <c r="P333" s="61"/>
      <c r="Q333" s="61"/>
      <c r="R333" s="61"/>
      <c r="S333" s="61"/>
      <c r="T333" s="61"/>
      <c r="U333" s="61"/>
      <c r="V333" s="61"/>
      <c r="W333" s="61"/>
      <c r="X333" s="60"/>
      <c r="Y333" s="19"/>
      <c r="Z333" s="19"/>
      <c r="AA333" s="19"/>
      <c r="AB333" s="19"/>
      <c r="AC333" s="20"/>
    </row>
    <row r="334" spans="1:29" ht="12.75">
      <c r="A334" s="18"/>
      <c r="B334" s="31"/>
      <c r="C334" s="19"/>
      <c r="D334" s="19" t="s">
        <v>298</v>
      </c>
      <c r="E334" s="19">
        <v>4</v>
      </c>
      <c r="F334" s="19">
        <f>NT_I!I42</f>
        <v>31</v>
      </c>
      <c r="G334" s="19">
        <f>IF(NT_I!J42&lt;&gt;"",NT_I!J42,"")</f>
      </c>
      <c r="H334" s="150">
        <f t="shared" si="13"/>
        <v>0</v>
      </c>
      <c r="I334" s="19">
        <f t="shared" si="14"/>
        <v>0</v>
      </c>
      <c r="J334" s="59">
        <f>NT_I!K42</f>
        <v>0</v>
      </c>
      <c r="K334" s="60">
        <f>NT_I!L42</f>
        <v>0</v>
      </c>
      <c r="L334" s="59"/>
      <c r="M334" s="61"/>
      <c r="N334" s="61"/>
      <c r="O334" s="61"/>
      <c r="P334" s="61"/>
      <c r="Q334" s="61"/>
      <c r="R334" s="61"/>
      <c r="S334" s="61"/>
      <c r="T334" s="61"/>
      <c r="U334" s="61"/>
      <c r="V334" s="61"/>
      <c r="W334" s="61"/>
      <c r="X334" s="60"/>
      <c r="Y334" s="19"/>
      <c r="Z334" s="19"/>
      <c r="AA334" s="19"/>
      <c r="AB334" s="19"/>
      <c r="AC334" s="20"/>
    </row>
    <row r="335" spans="1:29" ht="12.75">
      <c r="A335" s="18"/>
      <c r="B335" s="31"/>
      <c r="C335" s="19"/>
      <c r="D335" s="19" t="s">
        <v>298</v>
      </c>
      <c r="E335" s="19">
        <v>4</v>
      </c>
      <c r="F335" s="19">
        <f>NT_I!I43</f>
        <v>32</v>
      </c>
      <c r="G335" s="19">
        <f>IF(NT_I!J43&lt;&gt;"",NT_I!J43,"")</f>
      </c>
      <c r="H335" s="150">
        <f t="shared" si="13"/>
        <v>0</v>
      </c>
      <c r="I335" s="19">
        <f t="shared" si="14"/>
        <v>0</v>
      </c>
      <c r="J335" s="59">
        <f>NT_I!K43</f>
        <v>0</v>
      </c>
      <c r="K335" s="60">
        <f>NT_I!L43</f>
        <v>0</v>
      </c>
      <c r="L335" s="59"/>
      <c r="M335" s="61"/>
      <c r="N335" s="61"/>
      <c r="O335" s="61"/>
      <c r="P335" s="61"/>
      <c r="Q335" s="61"/>
      <c r="R335" s="61"/>
      <c r="S335" s="61"/>
      <c r="T335" s="61"/>
      <c r="U335" s="61"/>
      <c r="V335" s="61"/>
      <c r="W335" s="61"/>
      <c r="X335" s="60"/>
      <c r="Y335" s="19"/>
      <c r="Z335" s="19"/>
      <c r="AA335" s="19"/>
      <c r="AB335" s="19"/>
      <c r="AC335" s="20"/>
    </row>
    <row r="336" spans="1:29" ht="12.75">
      <c r="A336" s="18"/>
      <c r="B336" s="31"/>
      <c r="C336" s="19"/>
      <c r="D336" s="19" t="s">
        <v>298</v>
      </c>
      <c r="E336" s="19">
        <v>4</v>
      </c>
      <c r="F336" s="19">
        <f>NT_I!I44</f>
        <v>33</v>
      </c>
      <c r="G336" s="19">
        <f>IF(NT_I!J44&lt;&gt;"",NT_I!J44,"")</f>
      </c>
      <c r="H336" s="150">
        <f t="shared" si="13"/>
        <v>0</v>
      </c>
      <c r="I336" s="19">
        <f t="shared" si="14"/>
        <v>0</v>
      </c>
      <c r="J336" s="59">
        <f>NT_I!K44</f>
        <v>0</v>
      </c>
      <c r="K336" s="60">
        <f>NT_I!L44</f>
        <v>0</v>
      </c>
      <c r="L336" s="59"/>
      <c r="M336" s="61"/>
      <c r="N336" s="61"/>
      <c r="O336" s="61"/>
      <c r="P336" s="61"/>
      <c r="Q336" s="61"/>
      <c r="R336" s="61"/>
      <c r="S336" s="61"/>
      <c r="T336" s="61"/>
      <c r="U336" s="61"/>
      <c r="V336" s="61"/>
      <c r="W336" s="61"/>
      <c r="X336" s="60"/>
      <c r="Y336" s="19"/>
      <c r="Z336" s="19"/>
      <c r="AA336" s="19"/>
      <c r="AB336" s="19"/>
      <c r="AC336" s="20"/>
    </row>
    <row r="337" spans="1:29" ht="12.75">
      <c r="A337" s="18"/>
      <c r="B337" s="31"/>
      <c r="C337" s="19"/>
      <c r="D337" s="19" t="s">
        <v>298</v>
      </c>
      <c r="E337" s="19">
        <v>4</v>
      </c>
      <c r="F337" s="19">
        <f>NT_I!I45</f>
        <v>34</v>
      </c>
      <c r="G337" s="19">
        <f>IF(NT_I!J45&lt;&gt;"",NT_I!J45,"")</f>
      </c>
      <c r="H337" s="150">
        <f t="shared" si="13"/>
        <v>0</v>
      </c>
      <c r="I337" s="19">
        <f t="shared" si="14"/>
        <v>0</v>
      </c>
      <c r="J337" s="59">
        <f>NT_I!K45</f>
        <v>0</v>
      </c>
      <c r="K337" s="60">
        <f>NT_I!L45</f>
        <v>0</v>
      </c>
      <c r="L337" s="59"/>
      <c r="M337" s="61"/>
      <c r="N337" s="61"/>
      <c r="O337" s="61"/>
      <c r="P337" s="61"/>
      <c r="Q337" s="61"/>
      <c r="R337" s="61"/>
      <c r="S337" s="61"/>
      <c r="T337" s="61"/>
      <c r="U337" s="61"/>
      <c r="V337" s="61"/>
      <c r="W337" s="61"/>
      <c r="X337" s="60"/>
      <c r="Y337" s="19"/>
      <c r="Z337" s="19"/>
      <c r="AA337" s="19"/>
      <c r="AB337" s="19"/>
      <c r="AC337" s="20"/>
    </row>
    <row r="338" spans="1:29" ht="12.75">
      <c r="A338" s="18"/>
      <c r="B338" s="31"/>
      <c r="C338" s="19"/>
      <c r="D338" s="19" t="s">
        <v>298</v>
      </c>
      <c r="E338" s="19">
        <v>4</v>
      </c>
      <c r="F338" s="19">
        <f>NT_I!I46</f>
        <v>35</v>
      </c>
      <c r="G338" s="19">
        <f>IF(NT_I!J46&lt;&gt;"",NT_I!J46,"")</f>
      </c>
      <c r="H338" s="150">
        <f t="shared" si="13"/>
        <v>0</v>
      </c>
      <c r="I338" s="19">
        <f t="shared" si="14"/>
        <v>0</v>
      </c>
      <c r="J338" s="59">
        <f>NT_I!K46</f>
        <v>0</v>
      </c>
      <c r="K338" s="60">
        <f>NT_I!L46</f>
        <v>0</v>
      </c>
      <c r="L338" s="59"/>
      <c r="M338" s="61"/>
      <c r="N338" s="61"/>
      <c r="O338" s="61"/>
      <c r="P338" s="61"/>
      <c r="Q338" s="61"/>
      <c r="R338" s="61"/>
      <c r="S338" s="61"/>
      <c r="T338" s="61"/>
      <c r="U338" s="61"/>
      <c r="V338" s="61"/>
      <c r="W338" s="61"/>
      <c r="X338" s="60"/>
      <c r="Y338" s="19"/>
      <c r="Z338" s="19"/>
      <c r="AA338" s="19"/>
      <c r="AB338" s="19"/>
      <c r="AC338" s="20"/>
    </row>
    <row r="339" spans="1:29" ht="12.75">
      <c r="A339" s="18"/>
      <c r="B339" s="31"/>
      <c r="C339" s="19"/>
      <c r="D339" s="19" t="s">
        <v>298</v>
      </c>
      <c r="E339" s="19">
        <v>4</v>
      </c>
      <c r="F339" s="19">
        <f>NT_I!I47</f>
        <v>36</v>
      </c>
      <c r="G339" s="19">
        <f>IF(NT_I!J47&lt;&gt;"",NT_I!J47,"")</f>
      </c>
      <c r="H339" s="150">
        <f t="shared" si="13"/>
        <v>0</v>
      </c>
      <c r="I339" s="19">
        <f t="shared" si="14"/>
        <v>0</v>
      </c>
      <c r="J339" s="59">
        <f>NT_I!K47</f>
        <v>0</v>
      </c>
      <c r="K339" s="60">
        <f>NT_I!L47</f>
        <v>0</v>
      </c>
      <c r="L339" s="59"/>
      <c r="M339" s="61"/>
      <c r="N339" s="61"/>
      <c r="O339" s="61"/>
      <c r="P339" s="61"/>
      <c r="Q339" s="61"/>
      <c r="R339" s="61"/>
      <c r="S339" s="61"/>
      <c r="T339" s="61"/>
      <c r="U339" s="61"/>
      <c r="V339" s="61"/>
      <c r="W339" s="61"/>
      <c r="X339" s="60"/>
      <c r="Y339" s="19"/>
      <c r="Z339" s="19"/>
      <c r="AA339" s="19"/>
      <c r="AB339" s="19"/>
      <c r="AC339" s="20"/>
    </row>
    <row r="340" spans="1:29" ht="12.75">
      <c r="A340" s="18"/>
      <c r="B340" s="31"/>
      <c r="C340" s="19"/>
      <c r="D340" s="19" t="s">
        <v>298</v>
      </c>
      <c r="E340" s="19">
        <v>4</v>
      </c>
      <c r="F340" s="19">
        <f>NT_I!I48</f>
        <v>37</v>
      </c>
      <c r="G340" s="19">
        <f>IF(NT_I!J48&lt;&gt;"",NT_I!J48,"")</f>
      </c>
      <c r="H340" s="150">
        <f t="shared" si="13"/>
        <v>0</v>
      </c>
      <c r="I340" s="19">
        <f t="shared" si="14"/>
        <v>0</v>
      </c>
      <c r="J340" s="59">
        <f>NT_I!K48</f>
        <v>0</v>
      </c>
      <c r="K340" s="60">
        <f>NT_I!L48</f>
        <v>0</v>
      </c>
      <c r="L340" s="59"/>
      <c r="M340" s="61"/>
      <c r="N340" s="61"/>
      <c r="O340" s="61"/>
      <c r="P340" s="61"/>
      <c r="Q340" s="61"/>
      <c r="R340" s="61"/>
      <c r="S340" s="61"/>
      <c r="T340" s="61"/>
      <c r="U340" s="61"/>
      <c r="V340" s="61"/>
      <c r="W340" s="61"/>
      <c r="X340" s="60"/>
      <c r="Y340" s="19"/>
      <c r="Z340" s="19"/>
      <c r="AA340" s="19"/>
      <c r="AB340" s="19"/>
      <c r="AC340" s="20"/>
    </row>
    <row r="341" spans="1:29" ht="12.75">
      <c r="A341" s="18"/>
      <c r="B341" s="31"/>
      <c r="C341" s="19"/>
      <c r="D341" s="19" t="s">
        <v>298</v>
      </c>
      <c r="E341" s="19">
        <v>4</v>
      </c>
      <c r="F341" s="19">
        <f>NT_I!I49</f>
        <v>38</v>
      </c>
      <c r="G341" s="19">
        <f>IF(NT_I!J49&lt;&gt;"",NT_I!J49,"")</f>
      </c>
      <c r="H341" s="150">
        <f t="shared" si="13"/>
        <v>0</v>
      </c>
      <c r="I341" s="19">
        <f t="shared" si="14"/>
        <v>0</v>
      </c>
      <c r="J341" s="59">
        <f>NT_I!K49</f>
        <v>0</v>
      </c>
      <c r="K341" s="60">
        <f>NT_I!L49</f>
        <v>0</v>
      </c>
      <c r="L341" s="59"/>
      <c r="M341" s="61"/>
      <c r="N341" s="61"/>
      <c r="O341" s="61"/>
      <c r="P341" s="61"/>
      <c r="Q341" s="61"/>
      <c r="R341" s="61"/>
      <c r="S341" s="61"/>
      <c r="T341" s="61"/>
      <c r="U341" s="61"/>
      <c r="V341" s="61"/>
      <c r="W341" s="61"/>
      <c r="X341" s="60"/>
      <c r="Y341" s="19"/>
      <c r="Z341" s="19"/>
      <c r="AA341" s="19"/>
      <c r="AB341" s="19"/>
      <c r="AC341" s="20"/>
    </row>
    <row r="342" spans="1:29" ht="12.75">
      <c r="A342" s="18"/>
      <c r="B342" s="31"/>
      <c r="C342" s="19"/>
      <c r="D342" s="19" t="s">
        <v>298</v>
      </c>
      <c r="E342" s="19">
        <v>4</v>
      </c>
      <c r="F342" s="19">
        <f>NT_I!I50</f>
        <v>39</v>
      </c>
      <c r="G342" s="19">
        <f>IF(NT_I!J50&lt;&gt;"",NT_I!J50,"")</f>
      </c>
      <c r="H342" s="150">
        <f t="shared" si="13"/>
        <v>0</v>
      </c>
      <c r="I342" s="19">
        <f t="shared" si="14"/>
        <v>0</v>
      </c>
      <c r="J342" s="59">
        <f>NT_I!K50</f>
        <v>0</v>
      </c>
      <c r="K342" s="60">
        <f>NT_I!L50</f>
        <v>0</v>
      </c>
      <c r="L342" s="59"/>
      <c r="M342" s="61"/>
      <c r="N342" s="61"/>
      <c r="O342" s="61"/>
      <c r="P342" s="61"/>
      <c r="Q342" s="61"/>
      <c r="R342" s="61"/>
      <c r="S342" s="61"/>
      <c r="T342" s="61"/>
      <c r="U342" s="61"/>
      <c r="V342" s="61"/>
      <c r="W342" s="61"/>
      <c r="X342" s="60"/>
      <c r="Y342" s="19"/>
      <c r="Z342" s="19"/>
      <c r="AA342" s="19"/>
      <c r="AB342" s="19"/>
      <c r="AC342" s="20"/>
    </row>
    <row r="343" spans="1:29" ht="12.75">
      <c r="A343" s="18"/>
      <c r="B343" s="31"/>
      <c r="C343" s="19"/>
      <c r="D343" s="19" t="s">
        <v>298</v>
      </c>
      <c r="E343" s="19">
        <v>4</v>
      </c>
      <c r="F343" s="19">
        <f>NT_I!I51</f>
        <v>40</v>
      </c>
      <c r="G343" s="19">
        <f>IF(NT_I!J51&lt;&gt;"",NT_I!J51,"")</f>
      </c>
      <c r="H343" s="150">
        <f t="shared" si="13"/>
        <v>0</v>
      </c>
      <c r="I343" s="19">
        <f t="shared" si="14"/>
        <v>0</v>
      </c>
      <c r="J343" s="59">
        <f>NT_I!K51</f>
        <v>0</v>
      </c>
      <c r="K343" s="60">
        <f>NT_I!L51</f>
        <v>0</v>
      </c>
      <c r="L343" s="59"/>
      <c r="M343" s="61"/>
      <c r="N343" s="61"/>
      <c r="O343" s="61"/>
      <c r="P343" s="61"/>
      <c r="Q343" s="61"/>
      <c r="R343" s="61"/>
      <c r="S343" s="61"/>
      <c r="T343" s="61"/>
      <c r="U343" s="61"/>
      <c r="V343" s="61"/>
      <c r="W343" s="61"/>
      <c r="X343" s="60"/>
      <c r="Y343" s="19"/>
      <c r="Z343" s="19"/>
      <c r="AA343" s="19"/>
      <c r="AB343" s="19"/>
      <c r="AC343" s="20"/>
    </row>
    <row r="344" spans="1:29" ht="12.75">
      <c r="A344" s="18"/>
      <c r="B344" s="31"/>
      <c r="C344" s="19"/>
      <c r="D344" s="19" t="s">
        <v>298</v>
      </c>
      <c r="E344" s="19">
        <v>4</v>
      </c>
      <c r="F344" s="19">
        <f>NT_I!I52</f>
        <v>41</v>
      </c>
      <c r="G344" s="19">
        <f>IF(NT_I!J52&lt;&gt;"",NT_I!J52,"")</f>
      </c>
      <c r="H344" s="150">
        <f t="shared" si="13"/>
        <v>0</v>
      </c>
      <c r="I344" s="19">
        <f t="shared" si="14"/>
        <v>0</v>
      </c>
      <c r="J344" s="59">
        <f>NT_I!K52</f>
        <v>0</v>
      </c>
      <c r="K344" s="60">
        <f>NT_I!L52</f>
        <v>0</v>
      </c>
      <c r="L344" s="59"/>
      <c r="M344" s="61"/>
      <c r="N344" s="61"/>
      <c r="O344" s="61"/>
      <c r="P344" s="61"/>
      <c r="Q344" s="61"/>
      <c r="R344" s="61"/>
      <c r="S344" s="61"/>
      <c r="T344" s="61"/>
      <c r="U344" s="61"/>
      <c r="V344" s="61"/>
      <c r="W344" s="61"/>
      <c r="X344" s="60"/>
      <c r="Y344" s="19"/>
      <c r="Z344" s="19"/>
      <c r="AA344" s="19"/>
      <c r="AB344" s="19"/>
      <c r="AC344" s="20"/>
    </row>
    <row r="345" spans="1:29" ht="12.75">
      <c r="A345" s="18"/>
      <c r="B345" s="31"/>
      <c r="C345" s="19"/>
      <c r="D345" s="19" t="s">
        <v>298</v>
      </c>
      <c r="E345" s="19">
        <v>4</v>
      </c>
      <c r="F345" s="19">
        <f>NT_I!I53</f>
        <v>42</v>
      </c>
      <c r="G345" s="19">
        <f>IF(NT_I!J53&lt;&gt;"",NT_I!J53,"")</f>
      </c>
      <c r="H345" s="150">
        <f t="shared" si="13"/>
        <v>0</v>
      </c>
      <c r="I345" s="19">
        <f t="shared" si="14"/>
        <v>0</v>
      </c>
      <c r="J345" s="59">
        <f>NT_I!K53</f>
        <v>0</v>
      </c>
      <c r="K345" s="60">
        <f>NT_I!L53</f>
        <v>0</v>
      </c>
      <c r="L345" s="59"/>
      <c r="M345" s="61"/>
      <c r="N345" s="61"/>
      <c r="O345" s="61"/>
      <c r="P345" s="61"/>
      <c r="Q345" s="61"/>
      <c r="R345" s="61"/>
      <c r="S345" s="61"/>
      <c r="T345" s="61"/>
      <c r="U345" s="61"/>
      <c r="V345" s="61"/>
      <c r="W345" s="61"/>
      <c r="X345" s="60"/>
      <c r="Y345" s="19"/>
      <c r="Z345" s="19"/>
      <c r="AA345" s="19"/>
      <c r="AB345" s="19"/>
      <c r="AC345" s="20"/>
    </row>
    <row r="346" spans="1:29" ht="12.75">
      <c r="A346" s="18"/>
      <c r="B346" s="31"/>
      <c r="C346" s="19"/>
      <c r="D346" s="19" t="s">
        <v>298</v>
      </c>
      <c r="E346" s="19">
        <v>4</v>
      </c>
      <c r="F346" s="19">
        <f>NT_I!I54</f>
        <v>43</v>
      </c>
      <c r="G346" s="19">
        <f>IF(NT_I!J54&lt;&gt;"",NT_I!J54,"")</f>
      </c>
      <c r="H346" s="150">
        <f t="shared" si="13"/>
        <v>0</v>
      </c>
      <c r="I346" s="19">
        <f t="shared" si="14"/>
        <v>0</v>
      </c>
      <c r="J346" s="59">
        <f>NT_I!K54</f>
        <v>0</v>
      </c>
      <c r="K346" s="60">
        <f>NT_I!L54</f>
        <v>0</v>
      </c>
      <c r="L346" s="59"/>
      <c r="M346" s="61"/>
      <c r="N346" s="61"/>
      <c r="O346" s="61"/>
      <c r="P346" s="61"/>
      <c r="Q346" s="61"/>
      <c r="R346" s="61"/>
      <c r="S346" s="61"/>
      <c r="T346" s="61"/>
      <c r="U346" s="61"/>
      <c r="V346" s="61"/>
      <c r="W346" s="61"/>
      <c r="X346" s="60"/>
      <c r="Y346" s="19"/>
      <c r="Z346" s="19"/>
      <c r="AA346" s="19"/>
      <c r="AB346" s="19"/>
      <c r="AC346" s="20"/>
    </row>
    <row r="347" spans="1:29" ht="12.75">
      <c r="A347" s="18"/>
      <c r="B347" s="31"/>
      <c r="C347" s="19"/>
      <c r="D347" s="19" t="s">
        <v>298</v>
      </c>
      <c r="E347" s="19">
        <v>4</v>
      </c>
      <c r="F347" s="19">
        <f>NT_I!I55</f>
        <v>44</v>
      </c>
      <c r="G347" s="19">
        <f>IF(NT_I!J55&lt;&gt;"",NT_I!J55,"")</f>
      </c>
      <c r="H347" s="150">
        <f t="shared" si="13"/>
        <v>0</v>
      </c>
      <c r="I347" s="19">
        <f t="shared" si="14"/>
        <v>0</v>
      </c>
      <c r="J347" s="59">
        <f>NT_I!K55</f>
        <v>0</v>
      </c>
      <c r="K347" s="60">
        <f>NT_I!L55</f>
        <v>0</v>
      </c>
      <c r="L347" s="59"/>
      <c r="M347" s="61"/>
      <c r="N347" s="61"/>
      <c r="O347" s="61"/>
      <c r="P347" s="61"/>
      <c r="Q347" s="61"/>
      <c r="R347" s="61"/>
      <c r="S347" s="61"/>
      <c r="T347" s="61"/>
      <c r="U347" s="61"/>
      <c r="V347" s="61"/>
      <c r="W347" s="61"/>
      <c r="X347" s="60"/>
      <c r="Y347" s="19"/>
      <c r="Z347" s="19"/>
      <c r="AA347" s="19"/>
      <c r="AB347" s="19"/>
      <c r="AC347" s="20"/>
    </row>
    <row r="348" spans="1:29" ht="12.75">
      <c r="A348" s="18"/>
      <c r="B348" s="31"/>
      <c r="C348" s="19"/>
      <c r="D348" s="19" t="s">
        <v>297</v>
      </c>
      <c r="E348" s="19">
        <v>5</v>
      </c>
      <c r="F348" s="151">
        <f>NT_D!I10</f>
        <v>1</v>
      </c>
      <c r="G348" s="151">
        <f>IF(NT_D!J10&lt;&gt;"",NT_D!J10,"")</f>
      </c>
      <c r="H348" s="150">
        <f t="shared" si="13"/>
        <v>0</v>
      </c>
      <c r="I348" s="19">
        <f t="shared" si="14"/>
        <v>0</v>
      </c>
      <c r="J348" s="59">
        <f>NT_D!K10</f>
        <v>0</v>
      </c>
      <c r="K348" s="60">
        <f>NT_D!L10</f>
        <v>0</v>
      </c>
      <c r="L348" s="59"/>
      <c r="M348" s="61"/>
      <c r="N348" s="61"/>
      <c r="O348" s="61"/>
      <c r="P348" s="61"/>
      <c r="Q348" s="61"/>
      <c r="R348" s="61"/>
      <c r="S348" s="61"/>
      <c r="T348" s="61"/>
      <c r="U348" s="61"/>
      <c r="V348" s="61"/>
      <c r="W348" s="61"/>
      <c r="X348" s="60"/>
      <c r="Y348" s="19"/>
      <c r="Z348" s="19"/>
      <c r="AA348" s="19"/>
      <c r="AB348" s="19"/>
      <c r="AC348" s="20"/>
    </row>
    <row r="349" spans="1:29" ht="12.75">
      <c r="A349" s="18"/>
      <c r="B349" s="31"/>
      <c r="C349" s="19"/>
      <c r="D349" s="19" t="s">
        <v>297</v>
      </c>
      <c r="E349" s="19">
        <v>5</v>
      </c>
      <c r="F349" s="151">
        <f>NT_D!I11</f>
        <v>2</v>
      </c>
      <c r="G349" s="151">
        <f>IF(NT_D!J11&lt;&gt;"",NT_D!J11,"")</f>
      </c>
      <c r="H349" s="150">
        <f t="shared" si="13"/>
        <v>0</v>
      </c>
      <c r="I349" s="19">
        <f t="shared" si="14"/>
        <v>0</v>
      </c>
      <c r="J349" s="59">
        <f>NT_D!K11</f>
        <v>0</v>
      </c>
      <c r="K349" s="60">
        <f>NT_D!L11</f>
        <v>0</v>
      </c>
      <c r="L349" s="59"/>
      <c r="M349" s="61"/>
      <c r="N349" s="61"/>
      <c r="O349" s="61"/>
      <c r="P349" s="61"/>
      <c r="Q349" s="61"/>
      <c r="R349" s="61"/>
      <c r="S349" s="61"/>
      <c r="T349" s="61"/>
      <c r="U349" s="61"/>
      <c r="V349" s="61"/>
      <c r="W349" s="61"/>
      <c r="X349" s="60"/>
      <c r="Y349" s="19"/>
      <c r="Z349" s="19"/>
      <c r="AA349" s="19"/>
      <c r="AB349" s="19"/>
      <c r="AC349" s="20"/>
    </row>
    <row r="350" spans="1:29" ht="12.75">
      <c r="A350" s="18"/>
      <c r="B350" s="31"/>
      <c r="C350" s="19"/>
      <c r="D350" s="19" t="s">
        <v>297</v>
      </c>
      <c r="E350" s="19">
        <v>5</v>
      </c>
      <c r="F350" s="151">
        <f>NT_D!I12</f>
        <v>3</v>
      </c>
      <c r="G350" s="151">
        <f>IF(NT_D!J12&lt;&gt;"",NT_D!J12,"")</f>
      </c>
      <c r="H350" s="150">
        <f t="shared" si="13"/>
        <v>0</v>
      </c>
      <c r="I350" s="19">
        <f t="shared" si="14"/>
        <v>0</v>
      </c>
      <c r="J350" s="59">
        <f>NT_D!K12</f>
        <v>0</v>
      </c>
      <c r="K350" s="60">
        <f>NT_D!L12</f>
        <v>0</v>
      </c>
      <c r="L350" s="59"/>
      <c r="M350" s="61"/>
      <c r="N350" s="61"/>
      <c r="O350" s="61"/>
      <c r="P350" s="61"/>
      <c r="Q350" s="61"/>
      <c r="R350" s="61"/>
      <c r="S350" s="61"/>
      <c r="T350" s="61"/>
      <c r="U350" s="61"/>
      <c r="V350" s="61"/>
      <c r="W350" s="61"/>
      <c r="X350" s="60"/>
      <c r="Y350" s="19"/>
      <c r="Z350" s="19"/>
      <c r="AA350" s="19"/>
      <c r="AB350" s="19"/>
      <c r="AC350" s="20"/>
    </row>
    <row r="351" spans="1:29" ht="12.75">
      <c r="A351" s="18"/>
      <c r="B351" s="31"/>
      <c r="C351" s="19"/>
      <c r="D351" s="19" t="s">
        <v>297</v>
      </c>
      <c r="E351" s="19">
        <v>5</v>
      </c>
      <c r="F351" s="151">
        <f>NT_D!I13</f>
        <v>4</v>
      </c>
      <c r="G351" s="151">
        <f>IF(NT_D!J13&lt;&gt;"",NT_D!J13,"")</f>
      </c>
      <c r="H351" s="150">
        <f t="shared" si="13"/>
        <v>0</v>
      </c>
      <c r="I351" s="19">
        <f t="shared" si="14"/>
        <v>0</v>
      </c>
      <c r="J351" s="59">
        <f>NT_D!K13</f>
        <v>0</v>
      </c>
      <c r="K351" s="60">
        <f>NT_D!L13</f>
        <v>0</v>
      </c>
      <c r="L351" s="59"/>
      <c r="M351" s="61"/>
      <c r="N351" s="61"/>
      <c r="O351" s="61"/>
      <c r="P351" s="61"/>
      <c r="Q351" s="61"/>
      <c r="R351" s="61"/>
      <c r="S351" s="61"/>
      <c r="T351" s="61"/>
      <c r="U351" s="61"/>
      <c r="V351" s="61"/>
      <c r="W351" s="61"/>
      <c r="X351" s="60"/>
      <c r="Y351" s="19"/>
      <c r="Z351" s="19"/>
      <c r="AA351" s="19"/>
      <c r="AB351" s="19"/>
      <c r="AC351" s="20"/>
    </row>
    <row r="352" spans="1:29" ht="12.75">
      <c r="A352" s="18"/>
      <c r="B352" s="31"/>
      <c r="C352" s="19"/>
      <c r="D352" s="19" t="s">
        <v>297</v>
      </c>
      <c r="E352" s="19">
        <v>5</v>
      </c>
      <c r="F352" s="151">
        <f>NT_D!I14</f>
        <v>5</v>
      </c>
      <c r="G352" s="151">
        <f>IF(NT_D!J14&lt;&gt;"",NT_D!J14,"")</f>
      </c>
      <c r="H352" s="150">
        <f t="shared" si="13"/>
        <v>0</v>
      </c>
      <c r="I352" s="19">
        <f t="shared" si="14"/>
        <v>0</v>
      </c>
      <c r="J352" s="59">
        <f>NT_D!K14</f>
        <v>0</v>
      </c>
      <c r="K352" s="60">
        <f>NT_D!L14</f>
        <v>0</v>
      </c>
      <c r="L352" s="59"/>
      <c r="M352" s="61"/>
      <c r="N352" s="61"/>
      <c r="O352" s="61"/>
      <c r="P352" s="61"/>
      <c r="Q352" s="61"/>
      <c r="R352" s="61"/>
      <c r="S352" s="61"/>
      <c r="T352" s="61"/>
      <c r="U352" s="61"/>
      <c r="V352" s="61"/>
      <c r="W352" s="61"/>
      <c r="X352" s="60"/>
      <c r="Y352" s="19"/>
      <c r="Z352" s="19"/>
      <c r="AA352" s="19"/>
      <c r="AB352" s="19"/>
      <c r="AC352" s="20"/>
    </row>
    <row r="353" spans="1:29" ht="12.75">
      <c r="A353" s="18"/>
      <c r="B353" s="31"/>
      <c r="C353" s="19"/>
      <c r="D353" s="19" t="s">
        <v>297</v>
      </c>
      <c r="E353" s="19">
        <v>5</v>
      </c>
      <c r="F353" s="151">
        <f>NT_D!I15</f>
        <v>6</v>
      </c>
      <c r="G353" s="151">
        <f>IF(NT_D!J15&lt;&gt;"",NT_D!J15,"")</f>
      </c>
      <c r="H353" s="150">
        <f t="shared" si="13"/>
        <v>0</v>
      </c>
      <c r="I353" s="19">
        <f t="shared" si="14"/>
        <v>0</v>
      </c>
      <c r="J353" s="59">
        <f>NT_D!K15</f>
        <v>0</v>
      </c>
      <c r="K353" s="60">
        <f>NT_D!L15</f>
        <v>0</v>
      </c>
      <c r="L353" s="59"/>
      <c r="M353" s="61"/>
      <c r="N353" s="61"/>
      <c r="O353" s="61"/>
      <c r="P353" s="61"/>
      <c r="Q353" s="61"/>
      <c r="R353" s="61"/>
      <c r="S353" s="61"/>
      <c r="T353" s="61"/>
      <c r="U353" s="61"/>
      <c r="V353" s="61"/>
      <c r="W353" s="61"/>
      <c r="X353" s="60"/>
      <c r="Y353" s="19"/>
      <c r="Z353" s="19"/>
      <c r="AA353" s="19"/>
      <c r="AB353" s="19"/>
      <c r="AC353" s="20"/>
    </row>
    <row r="354" spans="1:29" ht="12.75">
      <c r="A354" s="18"/>
      <c r="B354" s="31"/>
      <c r="C354" s="19"/>
      <c r="D354" s="19" t="s">
        <v>297</v>
      </c>
      <c r="E354" s="19">
        <v>5</v>
      </c>
      <c r="F354" s="151">
        <f>NT_D!I16</f>
        <v>7</v>
      </c>
      <c r="G354" s="151">
        <f>IF(NT_D!J16&lt;&gt;"",NT_D!J16,"")</f>
      </c>
      <c r="H354" s="150">
        <f t="shared" si="13"/>
        <v>0</v>
      </c>
      <c r="I354" s="19">
        <f t="shared" si="14"/>
        <v>0</v>
      </c>
      <c r="J354" s="59">
        <f>NT_D!K16</f>
        <v>0</v>
      </c>
      <c r="K354" s="60">
        <f>NT_D!L16</f>
        <v>0</v>
      </c>
      <c r="L354" s="59"/>
      <c r="M354" s="61"/>
      <c r="N354" s="61"/>
      <c r="O354" s="61"/>
      <c r="P354" s="61"/>
      <c r="Q354" s="61"/>
      <c r="R354" s="61"/>
      <c r="S354" s="61"/>
      <c r="T354" s="61"/>
      <c r="U354" s="61"/>
      <c r="V354" s="61"/>
      <c r="W354" s="61"/>
      <c r="X354" s="60"/>
      <c r="Y354" s="19"/>
      <c r="Z354" s="19"/>
      <c r="AA354" s="19"/>
      <c r="AB354" s="19"/>
      <c r="AC354" s="20"/>
    </row>
    <row r="355" spans="1:29" ht="12.75">
      <c r="A355" s="18"/>
      <c r="B355" s="31"/>
      <c r="C355" s="19"/>
      <c r="D355" s="19" t="s">
        <v>297</v>
      </c>
      <c r="E355" s="19">
        <v>5</v>
      </c>
      <c r="F355" s="151">
        <f>NT_D!I17</f>
        <v>8</v>
      </c>
      <c r="G355" s="151">
        <f>IF(NT_D!J17&lt;&gt;"",NT_D!J17,"")</f>
      </c>
      <c r="H355" s="150">
        <f t="shared" si="13"/>
        <v>0</v>
      </c>
      <c r="I355" s="19">
        <f t="shared" si="14"/>
        <v>0</v>
      </c>
      <c r="J355" s="59">
        <f>NT_D!K17</f>
        <v>0</v>
      </c>
      <c r="K355" s="60">
        <f>NT_D!L17</f>
        <v>0</v>
      </c>
      <c r="L355" s="59"/>
      <c r="M355" s="61"/>
      <c r="N355" s="61"/>
      <c r="O355" s="61"/>
      <c r="P355" s="61"/>
      <c r="Q355" s="61"/>
      <c r="R355" s="61"/>
      <c r="S355" s="61"/>
      <c r="T355" s="61"/>
      <c r="U355" s="61"/>
      <c r="V355" s="61"/>
      <c r="W355" s="61"/>
      <c r="X355" s="60"/>
      <c r="Y355" s="19"/>
      <c r="Z355" s="19"/>
      <c r="AA355" s="19"/>
      <c r="AB355" s="19"/>
      <c r="AC355" s="20"/>
    </row>
    <row r="356" spans="1:29" ht="12.75">
      <c r="A356" s="18"/>
      <c r="B356" s="31"/>
      <c r="C356" s="19"/>
      <c r="D356" s="19" t="s">
        <v>297</v>
      </c>
      <c r="E356" s="19">
        <v>5</v>
      </c>
      <c r="F356" s="151">
        <f>NT_D!I18</f>
        <v>9</v>
      </c>
      <c r="G356" s="151">
        <f>IF(NT_D!J18&lt;&gt;"",NT_D!J18,"")</f>
      </c>
      <c r="H356" s="150">
        <f t="shared" si="13"/>
        <v>0</v>
      </c>
      <c r="I356" s="19">
        <f t="shared" si="14"/>
        <v>0</v>
      </c>
      <c r="J356" s="59">
        <f>NT_D!K18</f>
        <v>0</v>
      </c>
      <c r="K356" s="60">
        <f>NT_D!L18</f>
        <v>0</v>
      </c>
      <c r="L356" s="59"/>
      <c r="M356" s="61"/>
      <c r="N356" s="61"/>
      <c r="O356" s="61"/>
      <c r="P356" s="61"/>
      <c r="Q356" s="61"/>
      <c r="R356" s="61"/>
      <c r="S356" s="61"/>
      <c r="T356" s="61"/>
      <c r="U356" s="61"/>
      <c r="V356" s="61"/>
      <c r="W356" s="61"/>
      <c r="X356" s="60"/>
      <c r="Y356" s="19"/>
      <c r="Z356" s="19"/>
      <c r="AA356" s="19"/>
      <c r="AB356" s="19"/>
      <c r="AC356" s="20"/>
    </row>
    <row r="357" spans="1:29" ht="12.75">
      <c r="A357" s="18"/>
      <c r="B357" s="31"/>
      <c r="C357" s="19"/>
      <c r="D357" s="19" t="s">
        <v>297</v>
      </c>
      <c r="E357" s="19">
        <v>5</v>
      </c>
      <c r="F357" s="151">
        <f>NT_D!I19</f>
        <v>10</v>
      </c>
      <c r="G357" s="151">
        <f>IF(NT_D!J19&lt;&gt;"",NT_D!J19,"")</f>
      </c>
      <c r="H357" s="150">
        <f t="shared" si="13"/>
        <v>0</v>
      </c>
      <c r="I357" s="19">
        <f t="shared" si="14"/>
        <v>0</v>
      </c>
      <c r="J357" s="59">
        <f>NT_D!K19</f>
        <v>0</v>
      </c>
      <c r="K357" s="60">
        <f>NT_D!L19</f>
        <v>0</v>
      </c>
      <c r="L357" s="59"/>
      <c r="M357" s="61"/>
      <c r="N357" s="61"/>
      <c r="O357" s="61"/>
      <c r="P357" s="61"/>
      <c r="Q357" s="61"/>
      <c r="R357" s="61"/>
      <c r="S357" s="61"/>
      <c r="T357" s="61"/>
      <c r="U357" s="61"/>
      <c r="V357" s="61"/>
      <c r="W357" s="61"/>
      <c r="X357" s="60"/>
      <c r="Y357" s="19"/>
      <c r="Z357" s="19"/>
      <c r="AA357" s="19"/>
      <c r="AB357" s="19"/>
      <c r="AC357" s="20"/>
    </row>
    <row r="358" spans="1:29" ht="12.75">
      <c r="A358" s="18"/>
      <c r="B358" s="31"/>
      <c r="C358" s="19"/>
      <c r="D358" s="19" t="s">
        <v>297</v>
      </c>
      <c r="E358" s="19">
        <v>5</v>
      </c>
      <c r="F358" s="151">
        <f>NT_D!I20</f>
        <v>11</v>
      </c>
      <c r="G358" s="151">
        <f>IF(NT_D!J20&lt;&gt;"",NT_D!J20,"")</f>
      </c>
      <c r="H358" s="150">
        <f t="shared" si="13"/>
        <v>0</v>
      </c>
      <c r="I358" s="19">
        <f t="shared" si="14"/>
        <v>0</v>
      </c>
      <c r="J358" s="59">
        <f>NT_D!K20</f>
        <v>0</v>
      </c>
      <c r="K358" s="60">
        <f>NT_D!L20</f>
        <v>0</v>
      </c>
      <c r="L358" s="59"/>
      <c r="M358" s="61"/>
      <c r="N358" s="61"/>
      <c r="O358" s="61"/>
      <c r="P358" s="61"/>
      <c r="Q358" s="61"/>
      <c r="R358" s="61"/>
      <c r="S358" s="61"/>
      <c r="T358" s="61"/>
      <c r="U358" s="61"/>
      <c r="V358" s="61"/>
      <c r="W358" s="61"/>
      <c r="X358" s="60"/>
      <c r="Y358" s="19"/>
      <c r="Z358" s="19"/>
      <c r="AA358" s="19"/>
      <c r="AB358" s="19"/>
      <c r="AC358" s="20"/>
    </row>
    <row r="359" spans="1:29" ht="12.75">
      <c r="A359" s="18"/>
      <c r="B359" s="31"/>
      <c r="C359" s="19"/>
      <c r="D359" s="19" t="s">
        <v>297</v>
      </c>
      <c r="E359" s="19">
        <v>5</v>
      </c>
      <c r="F359" s="151">
        <f>NT_D!I21</f>
        <v>12</v>
      </c>
      <c r="G359" s="151">
        <f>IF(NT_D!J21&lt;&gt;"",NT_D!J21,"")</f>
      </c>
      <c r="H359" s="150">
        <f t="shared" si="13"/>
        <v>0</v>
      </c>
      <c r="I359" s="19">
        <f t="shared" si="14"/>
        <v>0</v>
      </c>
      <c r="J359" s="59">
        <f>NT_D!K21</f>
        <v>0</v>
      </c>
      <c r="K359" s="60">
        <f>NT_D!L21</f>
        <v>0</v>
      </c>
      <c r="L359" s="59"/>
      <c r="M359" s="61"/>
      <c r="N359" s="61"/>
      <c r="O359" s="61"/>
      <c r="P359" s="61"/>
      <c r="Q359" s="61"/>
      <c r="R359" s="61"/>
      <c r="S359" s="61"/>
      <c r="T359" s="61"/>
      <c r="U359" s="61"/>
      <c r="V359" s="61"/>
      <c r="W359" s="61"/>
      <c r="X359" s="60"/>
      <c r="Y359" s="19"/>
      <c r="Z359" s="19"/>
      <c r="AA359" s="19"/>
      <c r="AB359" s="19"/>
      <c r="AC359" s="20"/>
    </row>
    <row r="360" spans="1:29" ht="12.75">
      <c r="A360" s="18"/>
      <c r="B360" s="31"/>
      <c r="C360" s="19"/>
      <c r="D360" s="19" t="s">
        <v>297</v>
      </c>
      <c r="E360" s="19">
        <v>5</v>
      </c>
      <c r="F360" s="151">
        <f>NT_D!I22</f>
        <v>13</v>
      </c>
      <c r="G360" s="151">
        <f>IF(NT_D!J22&lt;&gt;"",NT_D!J22,"")</f>
      </c>
      <c r="H360" s="150">
        <f t="shared" si="13"/>
        <v>0</v>
      </c>
      <c r="I360" s="19">
        <f t="shared" si="14"/>
        <v>0</v>
      </c>
      <c r="J360" s="59">
        <f>NT_D!K22</f>
        <v>0</v>
      </c>
      <c r="K360" s="60">
        <f>NT_D!L22</f>
        <v>0</v>
      </c>
      <c r="L360" s="59"/>
      <c r="M360" s="61"/>
      <c r="N360" s="61"/>
      <c r="O360" s="61"/>
      <c r="P360" s="61"/>
      <c r="Q360" s="61"/>
      <c r="R360" s="61"/>
      <c r="S360" s="61"/>
      <c r="T360" s="61"/>
      <c r="U360" s="61"/>
      <c r="V360" s="61"/>
      <c r="W360" s="61"/>
      <c r="X360" s="60"/>
      <c r="Y360" s="19"/>
      <c r="Z360" s="19"/>
      <c r="AA360" s="19"/>
      <c r="AB360" s="19"/>
      <c r="AC360" s="20"/>
    </row>
    <row r="361" spans="1:29" ht="12.75">
      <c r="A361" s="18"/>
      <c r="B361" s="31"/>
      <c r="C361" s="19"/>
      <c r="D361" s="19" t="s">
        <v>297</v>
      </c>
      <c r="E361" s="19">
        <v>5</v>
      </c>
      <c r="F361" s="151">
        <f>NT_D!I23</f>
        <v>14</v>
      </c>
      <c r="G361" s="151">
        <f>IF(NT_D!J23&lt;&gt;"",NT_D!J23,"")</f>
      </c>
      <c r="H361" s="150">
        <f t="shared" si="13"/>
        <v>0</v>
      </c>
      <c r="I361" s="19">
        <f t="shared" si="14"/>
        <v>0</v>
      </c>
      <c r="J361" s="59">
        <f>NT_D!K23</f>
        <v>0</v>
      </c>
      <c r="K361" s="60">
        <f>NT_D!L23</f>
        <v>0</v>
      </c>
      <c r="L361" s="59"/>
      <c r="M361" s="61"/>
      <c r="N361" s="61"/>
      <c r="O361" s="61"/>
      <c r="P361" s="61"/>
      <c r="Q361" s="61"/>
      <c r="R361" s="61"/>
      <c r="S361" s="61"/>
      <c r="T361" s="61"/>
      <c r="U361" s="61"/>
      <c r="V361" s="61"/>
      <c r="W361" s="61"/>
      <c r="X361" s="60"/>
      <c r="Y361" s="19"/>
      <c r="Z361" s="19"/>
      <c r="AA361" s="19"/>
      <c r="AB361" s="19"/>
      <c r="AC361" s="20"/>
    </row>
    <row r="362" spans="1:29" ht="12.75">
      <c r="A362" s="18"/>
      <c r="B362" s="31"/>
      <c r="C362" s="19"/>
      <c r="D362" s="19" t="s">
        <v>297</v>
      </c>
      <c r="E362" s="19">
        <v>5</v>
      </c>
      <c r="F362" s="151">
        <f>NT_D!I24</f>
        <v>15</v>
      </c>
      <c r="G362" s="151">
        <f>IF(NT_D!J24&lt;&gt;"",NT_D!J24,"")</f>
      </c>
      <c r="H362" s="150">
        <f t="shared" si="13"/>
        <v>0</v>
      </c>
      <c r="I362" s="19">
        <f t="shared" si="14"/>
        <v>0</v>
      </c>
      <c r="J362" s="59">
        <f>NT_D!K24</f>
        <v>0</v>
      </c>
      <c r="K362" s="60">
        <f>NT_D!L24</f>
        <v>0</v>
      </c>
      <c r="L362" s="59"/>
      <c r="M362" s="61"/>
      <c r="N362" s="61"/>
      <c r="O362" s="61"/>
      <c r="P362" s="61"/>
      <c r="Q362" s="61"/>
      <c r="R362" s="61"/>
      <c r="S362" s="61"/>
      <c r="T362" s="61"/>
      <c r="U362" s="61"/>
      <c r="V362" s="61"/>
      <c r="W362" s="61"/>
      <c r="X362" s="60"/>
      <c r="Y362" s="19"/>
      <c r="Z362" s="19"/>
      <c r="AA362" s="19"/>
      <c r="AB362" s="19"/>
      <c r="AC362" s="20"/>
    </row>
    <row r="363" spans="1:29" ht="12.75">
      <c r="A363" s="18"/>
      <c r="B363" s="31"/>
      <c r="C363" s="19"/>
      <c r="D363" s="19" t="s">
        <v>297</v>
      </c>
      <c r="E363" s="19">
        <v>5</v>
      </c>
      <c r="F363" s="151">
        <f>NT_D!I26</f>
        <v>16</v>
      </c>
      <c r="G363" s="151">
        <f>IF(NT_D!J26&lt;&gt;"",NT_D!J26,"")</f>
      </c>
      <c r="H363" s="150">
        <f t="shared" si="13"/>
        <v>0</v>
      </c>
      <c r="I363" s="19">
        <f t="shared" si="14"/>
        <v>0</v>
      </c>
      <c r="J363" s="59">
        <f>NT_D!K26</f>
        <v>0</v>
      </c>
      <c r="K363" s="60">
        <f>NT_D!L26</f>
        <v>0</v>
      </c>
      <c r="L363" s="59"/>
      <c r="M363" s="61"/>
      <c r="N363" s="61"/>
      <c r="O363" s="61"/>
      <c r="P363" s="61"/>
      <c r="Q363" s="61"/>
      <c r="R363" s="61"/>
      <c r="S363" s="61"/>
      <c r="T363" s="61"/>
      <c r="U363" s="61"/>
      <c r="V363" s="61"/>
      <c r="W363" s="61"/>
      <c r="X363" s="60"/>
      <c r="Y363" s="19"/>
      <c r="Z363" s="19"/>
      <c r="AA363" s="19"/>
      <c r="AB363" s="19"/>
      <c r="AC363" s="20"/>
    </row>
    <row r="364" spans="1:29" ht="12.75">
      <c r="A364" s="18"/>
      <c r="B364" s="31"/>
      <c r="C364" s="19"/>
      <c r="D364" s="19" t="s">
        <v>297</v>
      </c>
      <c r="E364" s="19">
        <v>5</v>
      </c>
      <c r="F364" s="151">
        <f>NT_D!I27</f>
        <v>17</v>
      </c>
      <c r="G364" s="151">
        <f>IF(NT_D!J27&lt;&gt;"",NT_D!J27,"")</f>
      </c>
      <c r="H364" s="150">
        <f t="shared" si="13"/>
        <v>0</v>
      </c>
      <c r="I364" s="19">
        <f t="shared" si="14"/>
        <v>0</v>
      </c>
      <c r="J364" s="59">
        <f>NT_D!K27</f>
        <v>0</v>
      </c>
      <c r="K364" s="60">
        <f>NT_D!L27</f>
        <v>0</v>
      </c>
      <c r="L364" s="59"/>
      <c r="M364" s="61"/>
      <c r="N364" s="61"/>
      <c r="O364" s="61"/>
      <c r="P364" s="61"/>
      <c r="Q364" s="61"/>
      <c r="R364" s="61"/>
      <c r="S364" s="61"/>
      <c r="T364" s="61"/>
      <c r="U364" s="61"/>
      <c r="V364" s="61"/>
      <c r="W364" s="61"/>
      <c r="X364" s="60"/>
      <c r="Y364" s="19"/>
      <c r="Z364" s="19"/>
      <c r="AA364" s="19"/>
      <c r="AB364" s="19"/>
      <c r="AC364" s="20"/>
    </row>
    <row r="365" spans="1:29" ht="12.75">
      <c r="A365" s="18"/>
      <c r="B365" s="31"/>
      <c r="C365" s="19"/>
      <c r="D365" s="19" t="s">
        <v>297</v>
      </c>
      <c r="E365" s="19">
        <v>5</v>
      </c>
      <c r="F365" s="151">
        <f>NT_D!I28</f>
        <v>18</v>
      </c>
      <c r="G365" s="151">
        <f>IF(NT_D!J28&lt;&gt;"",NT_D!J28,"")</f>
      </c>
      <c r="H365" s="150">
        <f t="shared" si="13"/>
        <v>0</v>
      </c>
      <c r="I365" s="19">
        <f t="shared" si="14"/>
        <v>0</v>
      </c>
      <c r="J365" s="59">
        <f>NT_D!K28</f>
        <v>0</v>
      </c>
      <c r="K365" s="60">
        <f>NT_D!L28</f>
        <v>0</v>
      </c>
      <c r="L365" s="59"/>
      <c r="M365" s="61"/>
      <c r="N365" s="61"/>
      <c r="O365" s="61"/>
      <c r="P365" s="61"/>
      <c r="Q365" s="61"/>
      <c r="R365" s="61"/>
      <c r="S365" s="61"/>
      <c r="T365" s="61"/>
      <c r="U365" s="61"/>
      <c r="V365" s="61"/>
      <c r="W365" s="61"/>
      <c r="X365" s="60"/>
      <c r="Y365" s="19"/>
      <c r="Z365" s="19"/>
      <c r="AA365" s="19"/>
      <c r="AB365" s="19"/>
      <c r="AC365" s="20"/>
    </row>
    <row r="366" spans="1:29" ht="12.75">
      <c r="A366" s="18"/>
      <c r="B366" s="31"/>
      <c r="C366" s="19"/>
      <c r="D366" s="19" t="s">
        <v>297</v>
      </c>
      <c r="E366" s="19">
        <v>5</v>
      </c>
      <c r="F366" s="151">
        <f>NT_D!I29</f>
        <v>19</v>
      </c>
      <c r="G366" s="151">
        <f>IF(NT_D!J29&lt;&gt;"",NT_D!J29,"")</f>
      </c>
      <c r="H366" s="150">
        <f t="shared" si="13"/>
        <v>0</v>
      </c>
      <c r="I366" s="19">
        <f t="shared" si="14"/>
        <v>0</v>
      </c>
      <c r="J366" s="59">
        <f>NT_D!K29</f>
        <v>0</v>
      </c>
      <c r="K366" s="60">
        <f>NT_D!L29</f>
        <v>0</v>
      </c>
      <c r="L366" s="59"/>
      <c r="M366" s="61"/>
      <c r="N366" s="61"/>
      <c r="O366" s="61"/>
      <c r="P366" s="61"/>
      <c r="Q366" s="61"/>
      <c r="R366" s="61"/>
      <c r="S366" s="61"/>
      <c r="T366" s="61"/>
      <c r="U366" s="61"/>
      <c r="V366" s="61"/>
      <c r="W366" s="61"/>
      <c r="X366" s="60"/>
      <c r="Y366" s="19"/>
      <c r="Z366" s="19"/>
      <c r="AA366" s="19"/>
      <c r="AB366" s="19"/>
      <c r="AC366" s="20"/>
    </row>
    <row r="367" spans="1:29" ht="12.75">
      <c r="A367" s="18"/>
      <c r="B367" s="31"/>
      <c r="C367" s="19"/>
      <c r="D367" s="19" t="s">
        <v>297</v>
      </c>
      <c r="E367" s="19">
        <v>5</v>
      </c>
      <c r="F367" s="151">
        <f>NT_D!I30</f>
        <v>20</v>
      </c>
      <c r="G367" s="151">
        <f>IF(NT_D!J30&lt;&gt;"",NT_D!J30,"")</f>
      </c>
      <c r="H367" s="150">
        <f t="shared" si="13"/>
        <v>0</v>
      </c>
      <c r="I367" s="19">
        <f t="shared" si="14"/>
        <v>0</v>
      </c>
      <c r="J367" s="59">
        <f>NT_D!K30</f>
        <v>0</v>
      </c>
      <c r="K367" s="60">
        <f>NT_D!L30</f>
        <v>0</v>
      </c>
      <c r="L367" s="59"/>
      <c r="M367" s="61"/>
      <c r="N367" s="61"/>
      <c r="O367" s="61"/>
      <c r="P367" s="61"/>
      <c r="Q367" s="61"/>
      <c r="R367" s="61"/>
      <c r="S367" s="61"/>
      <c r="T367" s="61"/>
      <c r="U367" s="61"/>
      <c r="V367" s="61"/>
      <c r="W367" s="61"/>
      <c r="X367" s="60"/>
      <c r="Y367" s="19"/>
      <c r="Z367" s="19"/>
      <c r="AA367" s="19"/>
      <c r="AB367" s="19"/>
      <c r="AC367" s="20"/>
    </row>
    <row r="368" spans="1:29" ht="12.75">
      <c r="A368" s="18"/>
      <c r="B368" s="31"/>
      <c r="C368" s="19"/>
      <c r="D368" s="19" t="s">
        <v>297</v>
      </c>
      <c r="E368" s="19">
        <v>5</v>
      </c>
      <c r="F368" s="151">
        <f>NT_D!I31</f>
        <v>21</v>
      </c>
      <c r="G368" s="151">
        <f>IF(NT_D!J31&lt;&gt;"",NT_D!J31,"")</f>
      </c>
      <c r="H368" s="150">
        <f t="shared" si="13"/>
        <v>0</v>
      </c>
      <c r="I368" s="19">
        <f t="shared" si="14"/>
        <v>0</v>
      </c>
      <c r="J368" s="59">
        <f>NT_D!K31</f>
        <v>0</v>
      </c>
      <c r="K368" s="60">
        <f>NT_D!L31</f>
        <v>0</v>
      </c>
      <c r="L368" s="59"/>
      <c r="M368" s="61"/>
      <c r="N368" s="61"/>
      <c r="O368" s="61"/>
      <c r="P368" s="61"/>
      <c r="Q368" s="61"/>
      <c r="R368" s="61"/>
      <c r="S368" s="61"/>
      <c r="T368" s="61"/>
      <c r="U368" s="61"/>
      <c r="V368" s="61"/>
      <c r="W368" s="61"/>
      <c r="X368" s="60"/>
      <c r="Y368" s="19"/>
      <c r="Z368" s="19"/>
      <c r="AA368" s="19"/>
      <c r="AB368" s="19"/>
      <c r="AC368" s="20"/>
    </row>
    <row r="369" spans="1:29" ht="12.75">
      <c r="A369" s="18"/>
      <c r="B369" s="31"/>
      <c r="C369" s="19"/>
      <c r="D369" s="19" t="s">
        <v>297</v>
      </c>
      <c r="E369" s="19">
        <v>5</v>
      </c>
      <c r="F369" s="151">
        <f>NT_D!I32</f>
        <v>22</v>
      </c>
      <c r="G369" s="151">
        <f>IF(NT_D!J32&lt;&gt;"",NT_D!J32,"")</f>
      </c>
      <c r="H369" s="150">
        <f t="shared" si="13"/>
        <v>0</v>
      </c>
      <c r="I369" s="19">
        <f t="shared" si="14"/>
        <v>0</v>
      </c>
      <c r="J369" s="59">
        <f>NT_D!K32</f>
        <v>0</v>
      </c>
      <c r="K369" s="60">
        <f>NT_D!L32</f>
        <v>0</v>
      </c>
      <c r="L369" s="59"/>
      <c r="M369" s="61"/>
      <c r="N369" s="61"/>
      <c r="O369" s="61"/>
      <c r="P369" s="61"/>
      <c r="Q369" s="61"/>
      <c r="R369" s="61"/>
      <c r="S369" s="61"/>
      <c r="T369" s="61"/>
      <c r="U369" s="61"/>
      <c r="V369" s="61"/>
      <c r="W369" s="61"/>
      <c r="X369" s="60"/>
      <c r="Y369" s="19"/>
      <c r="Z369" s="19"/>
      <c r="AA369" s="19"/>
      <c r="AB369" s="19"/>
      <c r="AC369" s="20"/>
    </row>
    <row r="370" spans="1:29" ht="12.75">
      <c r="A370" s="18"/>
      <c r="B370" s="31"/>
      <c r="C370" s="19"/>
      <c r="D370" s="19" t="s">
        <v>297</v>
      </c>
      <c r="E370" s="19">
        <v>5</v>
      </c>
      <c r="F370" s="151">
        <f>NT_D!I33</f>
        <v>23</v>
      </c>
      <c r="G370" s="151">
        <f>IF(NT_D!J33&lt;&gt;"",NT_D!J33,"")</f>
      </c>
      <c r="H370" s="150">
        <f t="shared" si="13"/>
        <v>0</v>
      </c>
      <c r="I370" s="19">
        <f t="shared" si="14"/>
        <v>0</v>
      </c>
      <c r="J370" s="59">
        <f>NT_D!K33</f>
        <v>0</v>
      </c>
      <c r="K370" s="60">
        <f>NT_D!L33</f>
        <v>0</v>
      </c>
      <c r="L370" s="59"/>
      <c r="M370" s="61"/>
      <c r="N370" s="61"/>
      <c r="O370" s="61"/>
      <c r="P370" s="61"/>
      <c r="Q370" s="61"/>
      <c r="R370" s="61"/>
      <c r="S370" s="61"/>
      <c r="T370" s="61"/>
      <c r="U370" s="61"/>
      <c r="V370" s="61"/>
      <c r="W370" s="61"/>
      <c r="X370" s="60"/>
      <c r="Y370" s="19"/>
      <c r="Z370" s="19"/>
      <c r="AA370" s="19"/>
      <c r="AB370" s="19"/>
      <c r="AC370" s="20"/>
    </row>
    <row r="371" spans="1:29" ht="12.75">
      <c r="A371" s="18"/>
      <c r="B371" s="31"/>
      <c r="C371" s="19"/>
      <c r="D371" s="19" t="s">
        <v>297</v>
      </c>
      <c r="E371" s="19">
        <v>5</v>
      </c>
      <c r="F371" s="151">
        <f>NT_D!I34</f>
        <v>24</v>
      </c>
      <c r="G371" s="151">
        <f>IF(NT_D!J34&lt;&gt;"",NT_D!J34,"")</f>
      </c>
      <c r="H371" s="150">
        <f t="shared" si="13"/>
        <v>0</v>
      </c>
      <c r="I371" s="19">
        <f t="shared" si="14"/>
        <v>0</v>
      </c>
      <c r="J371" s="59">
        <f>NT_D!K34</f>
        <v>0</v>
      </c>
      <c r="K371" s="60">
        <f>NT_D!L34</f>
        <v>0</v>
      </c>
      <c r="L371" s="59"/>
      <c r="M371" s="61"/>
      <c r="N371" s="61"/>
      <c r="O371" s="61"/>
      <c r="P371" s="61"/>
      <c r="Q371" s="61"/>
      <c r="R371" s="61"/>
      <c r="S371" s="61"/>
      <c r="T371" s="61"/>
      <c r="U371" s="61"/>
      <c r="V371" s="61"/>
      <c r="W371" s="61"/>
      <c r="X371" s="60"/>
      <c r="Y371" s="19"/>
      <c r="Z371" s="19"/>
      <c r="AA371" s="19"/>
      <c r="AB371" s="19"/>
      <c r="AC371" s="20"/>
    </row>
    <row r="372" spans="1:29" ht="12.75">
      <c r="A372" s="18"/>
      <c r="B372" s="31"/>
      <c r="C372" s="19"/>
      <c r="D372" s="19" t="s">
        <v>297</v>
      </c>
      <c r="E372" s="19">
        <v>5</v>
      </c>
      <c r="F372" s="151">
        <f>NT_D!I35</f>
        <v>25</v>
      </c>
      <c r="G372" s="151">
        <f>IF(NT_D!J35&lt;&gt;"",NT_D!J35,"")</f>
      </c>
      <c r="H372" s="150">
        <f t="shared" si="13"/>
        <v>0</v>
      </c>
      <c r="I372" s="19">
        <f t="shared" si="14"/>
        <v>0</v>
      </c>
      <c r="J372" s="59">
        <f>NT_D!K35</f>
        <v>0</v>
      </c>
      <c r="K372" s="60">
        <f>NT_D!L35</f>
        <v>0</v>
      </c>
      <c r="L372" s="59"/>
      <c r="M372" s="61"/>
      <c r="N372" s="61"/>
      <c r="O372" s="61"/>
      <c r="P372" s="61"/>
      <c r="Q372" s="61"/>
      <c r="R372" s="61"/>
      <c r="S372" s="61"/>
      <c r="T372" s="61"/>
      <c r="U372" s="61"/>
      <c r="V372" s="61"/>
      <c r="W372" s="61"/>
      <c r="X372" s="60"/>
      <c r="Y372" s="19"/>
      <c r="Z372" s="19"/>
      <c r="AA372" s="19"/>
      <c r="AB372" s="19"/>
      <c r="AC372" s="20"/>
    </row>
    <row r="373" spans="1:29" ht="12.75">
      <c r="A373" s="18"/>
      <c r="B373" s="31"/>
      <c r="C373" s="19"/>
      <c r="D373" s="19" t="s">
        <v>297</v>
      </c>
      <c r="E373" s="19">
        <v>5</v>
      </c>
      <c r="F373" s="151">
        <f>NT_D!I36</f>
        <v>26</v>
      </c>
      <c r="G373" s="151">
        <f>IF(NT_D!J36&lt;&gt;"",NT_D!J36,"")</f>
      </c>
      <c r="H373" s="150">
        <f t="shared" si="13"/>
        <v>0</v>
      </c>
      <c r="I373" s="19">
        <f t="shared" si="14"/>
        <v>0</v>
      </c>
      <c r="J373" s="59">
        <f>NT_D!K36</f>
        <v>0</v>
      </c>
      <c r="K373" s="60">
        <f>NT_D!L36</f>
        <v>0</v>
      </c>
      <c r="L373" s="59"/>
      <c r="M373" s="61"/>
      <c r="N373" s="61"/>
      <c r="O373" s="61"/>
      <c r="P373" s="61"/>
      <c r="Q373" s="61"/>
      <c r="R373" s="61"/>
      <c r="S373" s="61"/>
      <c r="T373" s="61"/>
      <c r="U373" s="61"/>
      <c r="V373" s="61"/>
      <c r="W373" s="61"/>
      <c r="X373" s="60"/>
      <c r="Y373" s="19"/>
      <c r="Z373" s="19"/>
      <c r="AA373" s="19"/>
      <c r="AB373" s="19"/>
      <c r="AC373" s="20"/>
    </row>
    <row r="374" spans="1:29" ht="12.75">
      <c r="A374" s="18"/>
      <c r="B374" s="31"/>
      <c r="C374" s="19"/>
      <c r="D374" s="19" t="s">
        <v>297</v>
      </c>
      <c r="E374" s="19">
        <v>5</v>
      </c>
      <c r="F374" s="151">
        <f>NT_D!I37</f>
        <v>27</v>
      </c>
      <c r="G374" s="151">
        <f>IF(NT_D!J37&lt;&gt;"",NT_D!J37,"")</f>
      </c>
      <c r="H374" s="150">
        <f t="shared" si="13"/>
        <v>0</v>
      </c>
      <c r="I374" s="19">
        <f t="shared" si="14"/>
        <v>0</v>
      </c>
      <c r="J374" s="59">
        <f>NT_D!K37</f>
        <v>0</v>
      </c>
      <c r="K374" s="60">
        <f>NT_D!L37</f>
        <v>0</v>
      </c>
      <c r="L374" s="59"/>
      <c r="M374" s="61"/>
      <c r="N374" s="61"/>
      <c r="O374" s="61"/>
      <c r="P374" s="61"/>
      <c r="Q374" s="61"/>
      <c r="R374" s="61"/>
      <c r="S374" s="61"/>
      <c r="T374" s="61"/>
      <c r="U374" s="61"/>
      <c r="V374" s="61"/>
      <c r="W374" s="61"/>
      <c r="X374" s="60"/>
      <c r="Y374" s="19"/>
      <c r="Z374" s="19"/>
      <c r="AA374" s="19"/>
      <c r="AB374" s="19"/>
      <c r="AC374" s="20"/>
    </row>
    <row r="375" spans="1:29" ht="12.75">
      <c r="A375" s="18"/>
      <c r="B375" s="31"/>
      <c r="C375" s="19"/>
      <c r="D375" s="19" t="s">
        <v>297</v>
      </c>
      <c r="E375" s="19">
        <v>5</v>
      </c>
      <c r="F375" s="151">
        <f>NT_D!I39</f>
        <v>28</v>
      </c>
      <c r="G375" s="151">
        <f>IF(NT_D!J39&lt;&gt;"",NT_D!J39,"")</f>
      </c>
      <c r="H375" s="150">
        <f t="shared" si="13"/>
        <v>0</v>
      </c>
      <c r="I375" s="19">
        <f t="shared" si="14"/>
        <v>0</v>
      </c>
      <c r="J375" s="59">
        <f>NT_D!K39</f>
        <v>0</v>
      </c>
      <c r="K375" s="60">
        <f>NT_D!L39</f>
        <v>0</v>
      </c>
      <c r="L375" s="59"/>
      <c r="M375" s="61"/>
      <c r="N375" s="61"/>
      <c r="O375" s="61"/>
      <c r="P375" s="61"/>
      <c r="Q375" s="61"/>
      <c r="R375" s="61"/>
      <c r="S375" s="61"/>
      <c r="T375" s="61"/>
      <c r="U375" s="61"/>
      <c r="V375" s="61"/>
      <c r="W375" s="61"/>
      <c r="X375" s="60"/>
      <c r="Y375" s="19"/>
      <c r="Z375" s="19"/>
      <c r="AA375" s="19"/>
      <c r="AB375" s="19"/>
      <c r="AC375" s="20"/>
    </row>
    <row r="376" spans="1:29" ht="12.75">
      <c r="A376" s="18"/>
      <c r="B376" s="31"/>
      <c r="C376" s="19"/>
      <c r="D376" s="19" t="s">
        <v>297</v>
      </c>
      <c r="E376" s="19">
        <v>5</v>
      </c>
      <c r="F376" s="151">
        <f>NT_D!I40</f>
        <v>29</v>
      </c>
      <c r="G376" s="151">
        <f>IF(NT_D!J40&lt;&gt;"",NT_D!J40,"")</f>
      </c>
      <c r="H376" s="150">
        <f t="shared" si="13"/>
        <v>0</v>
      </c>
      <c r="I376" s="19">
        <f t="shared" si="14"/>
        <v>0</v>
      </c>
      <c r="J376" s="59">
        <f>NT_D!K40</f>
        <v>0</v>
      </c>
      <c r="K376" s="60">
        <f>NT_D!L40</f>
        <v>0</v>
      </c>
      <c r="L376" s="59"/>
      <c r="M376" s="61"/>
      <c r="N376" s="61"/>
      <c r="O376" s="61"/>
      <c r="P376" s="61"/>
      <c r="Q376" s="61"/>
      <c r="R376" s="61"/>
      <c r="S376" s="61"/>
      <c r="T376" s="61"/>
      <c r="U376" s="61"/>
      <c r="V376" s="61"/>
      <c r="W376" s="61"/>
      <c r="X376" s="60"/>
      <c r="Y376" s="19"/>
      <c r="Z376" s="19"/>
      <c r="AA376" s="19"/>
      <c r="AB376" s="19"/>
      <c r="AC376" s="20"/>
    </row>
    <row r="377" spans="1:29" ht="12.75">
      <c r="A377" s="18"/>
      <c r="B377" s="31"/>
      <c r="C377" s="19"/>
      <c r="D377" s="19" t="s">
        <v>297</v>
      </c>
      <c r="E377" s="19">
        <v>5</v>
      </c>
      <c r="F377" s="151">
        <f>NT_D!I41</f>
        <v>30</v>
      </c>
      <c r="G377" s="151">
        <f>IF(NT_D!J41&lt;&gt;"",NT_D!J41,"")</f>
      </c>
      <c r="H377" s="150">
        <f t="shared" si="13"/>
        <v>0</v>
      </c>
      <c r="I377" s="19">
        <f t="shared" si="14"/>
        <v>0</v>
      </c>
      <c r="J377" s="59">
        <f>NT_D!K41</f>
        <v>0</v>
      </c>
      <c r="K377" s="60">
        <f>NT_D!L41</f>
        <v>0</v>
      </c>
      <c r="L377" s="59"/>
      <c r="M377" s="61"/>
      <c r="N377" s="61"/>
      <c r="O377" s="61"/>
      <c r="P377" s="61"/>
      <c r="Q377" s="61"/>
      <c r="R377" s="61"/>
      <c r="S377" s="61"/>
      <c r="T377" s="61"/>
      <c r="U377" s="61"/>
      <c r="V377" s="61"/>
      <c r="W377" s="61"/>
      <c r="X377" s="60"/>
      <c r="Y377" s="19"/>
      <c r="Z377" s="19"/>
      <c r="AA377" s="19"/>
      <c r="AB377" s="19"/>
      <c r="AC377" s="20"/>
    </row>
    <row r="378" spans="1:29" ht="12.75">
      <c r="A378" s="18"/>
      <c r="B378" s="31"/>
      <c r="C378" s="19"/>
      <c r="D378" s="19" t="s">
        <v>297</v>
      </c>
      <c r="E378" s="19">
        <v>5</v>
      </c>
      <c r="F378" s="151">
        <f>NT_D!I42</f>
        <v>31</v>
      </c>
      <c r="G378" s="151">
        <f>IF(NT_D!J42&lt;&gt;"",NT_D!J42,"")</f>
      </c>
      <c r="H378" s="150">
        <f t="shared" si="13"/>
        <v>0</v>
      </c>
      <c r="I378" s="19">
        <f t="shared" si="14"/>
        <v>0</v>
      </c>
      <c r="J378" s="59">
        <f>NT_D!K42</f>
        <v>0</v>
      </c>
      <c r="K378" s="60">
        <f>NT_D!L42</f>
        <v>0</v>
      </c>
      <c r="L378" s="59"/>
      <c r="M378" s="61"/>
      <c r="N378" s="61"/>
      <c r="O378" s="61"/>
      <c r="P378" s="61"/>
      <c r="Q378" s="61"/>
      <c r="R378" s="61"/>
      <c r="S378" s="61"/>
      <c r="T378" s="61"/>
      <c r="U378" s="61"/>
      <c r="V378" s="61"/>
      <c r="W378" s="61"/>
      <c r="X378" s="60"/>
      <c r="Y378" s="19"/>
      <c r="Z378" s="19"/>
      <c r="AA378" s="19"/>
      <c r="AB378" s="19"/>
      <c r="AC378" s="20"/>
    </row>
    <row r="379" spans="1:29" ht="12.75">
      <c r="A379" s="18"/>
      <c r="B379" s="31"/>
      <c r="C379" s="19"/>
      <c r="D379" s="19" t="s">
        <v>297</v>
      </c>
      <c r="E379" s="19">
        <v>5</v>
      </c>
      <c r="F379" s="151">
        <f>NT_D!I43</f>
        <v>32</v>
      </c>
      <c r="G379" s="151">
        <f>IF(NT_D!J43&lt;&gt;"",NT_D!J43,"")</f>
      </c>
      <c r="H379" s="150">
        <f t="shared" si="13"/>
        <v>0</v>
      </c>
      <c r="I379" s="19">
        <f t="shared" si="14"/>
        <v>0</v>
      </c>
      <c r="J379" s="59">
        <f>NT_D!K43</f>
        <v>0</v>
      </c>
      <c r="K379" s="60">
        <f>NT_D!L43</f>
        <v>0</v>
      </c>
      <c r="L379" s="59"/>
      <c r="M379" s="61"/>
      <c r="N379" s="61"/>
      <c r="O379" s="61"/>
      <c r="P379" s="61"/>
      <c r="Q379" s="61"/>
      <c r="R379" s="61"/>
      <c r="S379" s="61"/>
      <c r="T379" s="61"/>
      <c r="U379" s="61"/>
      <c r="V379" s="61"/>
      <c r="W379" s="61"/>
      <c r="X379" s="60"/>
      <c r="Y379" s="19"/>
      <c r="Z379" s="19"/>
      <c r="AA379" s="19"/>
      <c r="AB379" s="19"/>
      <c r="AC379" s="20"/>
    </row>
    <row r="380" spans="1:29" ht="12.75">
      <c r="A380" s="18"/>
      <c r="B380" s="31"/>
      <c r="C380" s="19"/>
      <c r="D380" s="19" t="s">
        <v>297</v>
      </c>
      <c r="E380" s="19">
        <v>5</v>
      </c>
      <c r="F380" s="151">
        <f>NT_D!I44</f>
        <v>33</v>
      </c>
      <c r="G380" s="151">
        <f>IF(NT_D!J44&lt;&gt;"",NT_D!J44,"")</f>
      </c>
      <c r="H380" s="150">
        <f t="shared" si="13"/>
        <v>0</v>
      </c>
      <c r="I380" s="19">
        <f t="shared" si="14"/>
        <v>0</v>
      </c>
      <c r="J380" s="59">
        <f>NT_D!K44</f>
        <v>0</v>
      </c>
      <c r="K380" s="60">
        <f>NT_D!L44</f>
        <v>0</v>
      </c>
      <c r="L380" s="59"/>
      <c r="M380" s="61"/>
      <c r="N380" s="61"/>
      <c r="O380" s="61"/>
      <c r="P380" s="61"/>
      <c r="Q380" s="61"/>
      <c r="R380" s="61"/>
      <c r="S380" s="61"/>
      <c r="T380" s="61"/>
      <c r="U380" s="61"/>
      <c r="V380" s="61"/>
      <c r="W380" s="61"/>
      <c r="X380" s="60"/>
      <c r="Y380" s="19"/>
      <c r="Z380" s="19"/>
      <c r="AA380" s="19"/>
      <c r="AB380" s="19"/>
      <c r="AC380" s="20"/>
    </row>
    <row r="381" spans="1:29" ht="12.75">
      <c r="A381" s="18"/>
      <c r="B381" s="31"/>
      <c r="C381" s="19"/>
      <c r="D381" s="19" t="s">
        <v>297</v>
      </c>
      <c r="E381" s="19">
        <v>5</v>
      </c>
      <c r="F381" s="151">
        <f>NT_D!I45</f>
        <v>34</v>
      </c>
      <c r="G381" s="151">
        <f>IF(NT_D!J45&lt;&gt;"",NT_D!J45,"")</f>
      </c>
      <c r="H381" s="150">
        <f t="shared" si="13"/>
        <v>0</v>
      </c>
      <c r="I381" s="19">
        <f t="shared" si="14"/>
        <v>0</v>
      </c>
      <c r="J381" s="59">
        <f>NT_D!K45</f>
        <v>0</v>
      </c>
      <c r="K381" s="60">
        <f>NT_D!L45</f>
        <v>0</v>
      </c>
      <c r="L381" s="59"/>
      <c r="M381" s="61"/>
      <c r="N381" s="61"/>
      <c r="O381" s="61"/>
      <c r="P381" s="61"/>
      <c r="Q381" s="61"/>
      <c r="R381" s="61"/>
      <c r="S381" s="61"/>
      <c r="T381" s="61"/>
      <c r="U381" s="61"/>
      <c r="V381" s="61"/>
      <c r="W381" s="61"/>
      <c r="X381" s="60"/>
      <c r="Y381" s="19"/>
      <c r="Z381" s="19"/>
      <c r="AA381" s="19"/>
      <c r="AB381" s="19"/>
      <c r="AC381" s="20"/>
    </row>
    <row r="382" spans="1:29" ht="12.75">
      <c r="A382" s="18"/>
      <c r="B382" s="31"/>
      <c r="C382" s="19"/>
      <c r="D382" s="19" t="s">
        <v>297</v>
      </c>
      <c r="E382" s="19">
        <v>5</v>
      </c>
      <c r="F382" s="151">
        <f>NT_D!I46</f>
        <v>35</v>
      </c>
      <c r="G382" s="151">
        <f>IF(NT_D!J46&lt;&gt;"",NT_D!J46,"")</f>
      </c>
      <c r="H382" s="150">
        <f t="shared" si="13"/>
        <v>0</v>
      </c>
      <c r="I382" s="19">
        <f t="shared" si="14"/>
        <v>0</v>
      </c>
      <c r="J382" s="59">
        <f>NT_D!K46</f>
        <v>0</v>
      </c>
      <c r="K382" s="60">
        <f>NT_D!L46</f>
        <v>0</v>
      </c>
      <c r="L382" s="59"/>
      <c r="M382" s="61"/>
      <c r="N382" s="61"/>
      <c r="O382" s="61"/>
      <c r="P382" s="61"/>
      <c r="Q382" s="61"/>
      <c r="R382" s="61"/>
      <c r="S382" s="61"/>
      <c r="T382" s="61"/>
      <c r="U382" s="61"/>
      <c r="V382" s="61"/>
      <c r="W382" s="61"/>
      <c r="X382" s="60"/>
      <c r="Y382" s="19"/>
      <c r="Z382" s="19"/>
      <c r="AA382" s="19"/>
      <c r="AB382" s="19"/>
      <c r="AC382" s="20"/>
    </row>
    <row r="383" spans="1:29" ht="12.75">
      <c r="A383" s="18"/>
      <c r="B383" s="31"/>
      <c r="C383" s="19"/>
      <c r="D383" s="19" t="s">
        <v>297</v>
      </c>
      <c r="E383" s="19">
        <v>5</v>
      </c>
      <c r="F383" s="151">
        <f>NT_D!I47</f>
        <v>36</v>
      </c>
      <c r="G383" s="151">
        <f>IF(NT_D!J47&lt;&gt;"",NT_D!J47,"")</f>
      </c>
      <c r="H383" s="150">
        <f t="shared" si="13"/>
        <v>0</v>
      </c>
      <c r="I383" s="19">
        <f t="shared" si="14"/>
        <v>0</v>
      </c>
      <c r="J383" s="59">
        <f>NT_D!K47</f>
        <v>0</v>
      </c>
      <c r="K383" s="60">
        <f>NT_D!L47</f>
        <v>0</v>
      </c>
      <c r="L383" s="59"/>
      <c r="M383" s="61"/>
      <c r="N383" s="61"/>
      <c r="O383" s="61"/>
      <c r="P383" s="61"/>
      <c r="Q383" s="61"/>
      <c r="R383" s="61"/>
      <c r="S383" s="61"/>
      <c r="T383" s="61"/>
      <c r="U383" s="61"/>
      <c r="V383" s="61"/>
      <c r="W383" s="61"/>
      <c r="X383" s="60"/>
      <c r="Y383" s="19"/>
      <c r="Z383" s="19"/>
      <c r="AA383" s="19"/>
      <c r="AB383" s="19"/>
      <c r="AC383" s="20"/>
    </row>
    <row r="384" spans="1:29" ht="12.75">
      <c r="A384" s="18"/>
      <c r="B384" s="31"/>
      <c r="C384" s="19"/>
      <c r="D384" s="19" t="s">
        <v>297</v>
      </c>
      <c r="E384" s="19">
        <v>5</v>
      </c>
      <c r="F384" s="151">
        <f>NT_D!I48</f>
        <v>37</v>
      </c>
      <c r="G384" s="151">
        <f>IF(NT_D!J48&lt;&gt;"",NT_D!J48,"")</f>
      </c>
      <c r="H384" s="150">
        <f t="shared" si="13"/>
        <v>0</v>
      </c>
      <c r="I384" s="19">
        <f t="shared" si="14"/>
        <v>0</v>
      </c>
      <c r="J384" s="59">
        <f>NT_D!K48</f>
        <v>0</v>
      </c>
      <c r="K384" s="60">
        <f>NT_D!L48</f>
        <v>0</v>
      </c>
      <c r="L384" s="59"/>
      <c r="M384" s="61"/>
      <c r="N384" s="61"/>
      <c r="O384" s="61"/>
      <c r="P384" s="61"/>
      <c r="Q384" s="61"/>
      <c r="R384" s="61"/>
      <c r="S384" s="61"/>
      <c r="T384" s="61"/>
      <c r="U384" s="61"/>
      <c r="V384" s="61"/>
      <c r="W384" s="61"/>
      <c r="X384" s="60"/>
      <c r="Y384" s="19"/>
      <c r="Z384" s="19"/>
      <c r="AA384" s="19"/>
      <c r="AB384" s="19"/>
      <c r="AC384" s="20"/>
    </row>
    <row r="385" spans="1:29" ht="12.75">
      <c r="A385" s="18"/>
      <c r="B385" s="31"/>
      <c r="C385" s="19"/>
      <c r="D385" s="19" t="s">
        <v>297</v>
      </c>
      <c r="E385" s="19">
        <v>5</v>
      </c>
      <c r="F385" s="151">
        <f>NT_D!I49</f>
        <v>38</v>
      </c>
      <c r="G385" s="151">
        <f>IF(NT_D!J49&lt;&gt;"",NT_D!J49,"")</f>
      </c>
      <c r="H385" s="150">
        <f t="shared" si="13"/>
        <v>0</v>
      </c>
      <c r="I385" s="19">
        <f t="shared" si="14"/>
        <v>0</v>
      </c>
      <c r="J385" s="59">
        <f>NT_D!K49</f>
        <v>0</v>
      </c>
      <c r="K385" s="60">
        <f>NT_D!L49</f>
        <v>0</v>
      </c>
      <c r="L385" s="59"/>
      <c r="M385" s="61"/>
      <c r="N385" s="61"/>
      <c r="O385" s="61"/>
      <c r="P385" s="61"/>
      <c r="Q385" s="61"/>
      <c r="R385" s="61"/>
      <c r="S385" s="61"/>
      <c r="T385" s="61"/>
      <c r="U385" s="61"/>
      <c r="V385" s="61"/>
      <c r="W385" s="61"/>
      <c r="X385" s="60"/>
      <c r="Y385" s="19"/>
      <c r="Z385" s="19"/>
      <c r="AA385" s="19"/>
      <c r="AB385" s="19"/>
      <c r="AC385" s="20"/>
    </row>
    <row r="386" spans="1:29" ht="12.75">
      <c r="A386" s="18"/>
      <c r="B386" s="31"/>
      <c r="C386" s="19"/>
      <c r="D386" s="19" t="s">
        <v>297</v>
      </c>
      <c r="E386" s="19">
        <v>5</v>
      </c>
      <c r="F386" s="151">
        <f>NT_D!I50</f>
        <v>39</v>
      </c>
      <c r="G386" s="151">
        <f>IF(NT_D!J50&lt;&gt;"",NT_D!J50,"")</f>
      </c>
      <c r="H386" s="150">
        <f aca="true" t="shared" si="15" ref="H386:H392">J386/100*F386+2*K386/100*F386</f>
        <v>0</v>
      </c>
      <c r="I386" s="19">
        <f aca="true" t="shared" si="16" ref="I386:I392">ABS(ROUND(J386,0)-J386)+ABS(ROUND(K386,0)-K386)</f>
        <v>0</v>
      </c>
      <c r="J386" s="59">
        <f>NT_D!K50</f>
        <v>0</v>
      </c>
      <c r="K386" s="60">
        <f>NT_D!L50</f>
        <v>0</v>
      </c>
      <c r="L386" s="59"/>
      <c r="M386" s="61"/>
      <c r="N386" s="61"/>
      <c r="O386" s="61"/>
      <c r="P386" s="61"/>
      <c r="Q386" s="61"/>
      <c r="R386" s="61"/>
      <c r="S386" s="61"/>
      <c r="T386" s="61"/>
      <c r="U386" s="61"/>
      <c r="V386" s="61"/>
      <c r="W386" s="61"/>
      <c r="X386" s="60"/>
      <c r="Y386" s="19"/>
      <c r="Z386" s="19"/>
      <c r="AA386" s="19"/>
      <c r="AB386" s="19"/>
      <c r="AC386" s="20"/>
    </row>
    <row r="387" spans="1:29" ht="12.75">
      <c r="A387" s="18"/>
      <c r="B387" s="31"/>
      <c r="C387" s="19"/>
      <c r="D387" s="19" t="s">
        <v>297</v>
      </c>
      <c r="E387" s="19">
        <v>5</v>
      </c>
      <c r="F387" s="151">
        <f>NT_D!I51</f>
        <v>40</v>
      </c>
      <c r="G387" s="151">
        <f>IF(NT_D!J51&lt;&gt;"",NT_D!J51,"")</f>
      </c>
      <c r="H387" s="150">
        <f t="shared" si="15"/>
        <v>0</v>
      </c>
      <c r="I387" s="19">
        <f t="shared" si="16"/>
        <v>0</v>
      </c>
      <c r="J387" s="59">
        <f>NT_D!K51</f>
        <v>0</v>
      </c>
      <c r="K387" s="60">
        <f>NT_D!L51</f>
        <v>0</v>
      </c>
      <c r="L387" s="59"/>
      <c r="M387" s="61"/>
      <c r="N387" s="61"/>
      <c r="O387" s="61"/>
      <c r="P387" s="61"/>
      <c r="Q387" s="61"/>
      <c r="R387" s="61"/>
      <c r="S387" s="61"/>
      <c r="T387" s="61"/>
      <c r="U387" s="61"/>
      <c r="V387" s="61"/>
      <c r="W387" s="61"/>
      <c r="X387" s="60"/>
      <c r="Y387" s="19"/>
      <c r="Z387" s="19"/>
      <c r="AA387" s="19"/>
      <c r="AB387" s="19"/>
      <c r="AC387" s="20"/>
    </row>
    <row r="388" spans="1:29" ht="12.75">
      <c r="A388" s="18"/>
      <c r="B388" s="31"/>
      <c r="C388" s="19"/>
      <c r="D388" s="19" t="s">
        <v>297</v>
      </c>
      <c r="E388" s="19">
        <v>5</v>
      </c>
      <c r="F388" s="151">
        <f>NT_D!I52</f>
        <v>41</v>
      </c>
      <c r="G388" s="151">
        <f>IF(NT_D!J52&lt;&gt;"",NT_D!J52,"")</f>
      </c>
      <c r="H388" s="150">
        <f t="shared" si="15"/>
        <v>0</v>
      </c>
      <c r="I388" s="19">
        <f t="shared" si="16"/>
        <v>0</v>
      </c>
      <c r="J388" s="59">
        <f>NT_D!K52</f>
        <v>0</v>
      </c>
      <c r="K388" s="60">
        <f>NT_D!L52</f>
        <v>0</v>
      </c>
      <c r="L388" s="59"/>
      <c r="M388" s="61"/>
      <c r="N388" s="61"/>
      <c r="O388" s="61"/>
      <c r="P388" s="61"/>
      <c r="Q388" s="61"/>
      <c r="R388" s="61"/>
      <c r="S388" s="61"/>
      <c r="T388" s="61"/>
      <c r="U388" s="61"/>
      <c r="V388" s="61"/>
      <c r="W388" s="61"/>
      <c r="X388" s="60"/>
      <c r="Y388" s="19"/>
      <c r="Z388" s="19"/>
      <c r="AA388" s="19"/>
      <c r="AB388" s="19"/>
      <c r="AC388" s="20"/>
    </row>
    <row r="389" spans="1:29" ht="12.75">
      <c r="A389" s="18"/>
      <c r="B389" s="31"/>
      <c r="C389" s="19"/>
      <c r="D389" s="19" t="s">
        <v>297</v>
      </c>
      <c r="E389" s="19">
        <v>5</v>
      </c>
      <c r="F389" s="151">
        <f>NT_D!I53</f>
        <v>42</v>
      </c>
      <c r="G389" s="151">
        <f>IF(NT_D!J53&lt;&gt;"",NT_D!J53,"")</f>
      </c>
      <c r="H389" s="150">
        <f t="shared" si="15"/>
        <v>0</v>
      </c>
      <c r="I389" s="19">
        <f t="shared" si="16"/>
        <v>0</v>
      </c>
      <c r="J389" s="59">
        <f>NT_D!K53</f>
        <v>0</v>
      </c>
      <c r="K389" s="60">
        <f>NT_D!L53</f>
        <v>0</v>
      </c>
      <c r="L389" s="59"/>
      <c r="M389" s="61"/>
      <c r="N389" s="61"/>
      <c r="O389" s="61"/>
      <c r="P389" s="61"/>
      <c r="Q389" s="61"/>
      <c r="R389" s="61"/>
      <c r="S389" s="61"/>
      <c r="T389" s="61"/>
      <c r="U389" s="61"/>
      <c r="V389" s="61"/>
      <c r="W389" s="61"/>
      <c r="X389" s="60"/>
      <c r="Y389" s="19"/>
      <c r="Z389" s="19"/>
      <c r="AA389" s="19"/>
      <c r="AB389" s="19"/>
      <c r="AC389" s="20"/>
    </row>
    <row r="390" spans="1:29" ht="12.75">
      <c r="A390" s="18"/>
      <c r="B390" s="31"/>
      <c r="C390" s="19"/>
      <c r="D390" s="19" t="s">
        <v>297</v>
      </c>
      <c r="E390" s="19">
        <v>5</v>
      </c>
      <c r="F390" s="151">
        <f>NT_D!I54</f>
        <v>43</v>
      </c>
      <c r="G390" s="151">
        <f>IF(NT_D!J54&lt;&gt;"",NT_D!J54,"")</f>
      </c>
      <c r="H390" s="150">
        <f t="shared" si="15"/>
        <v>0</v>
      </c>
      <c r="I390" s="19">
        <f t="shared" si="16"/>
        <v>0</v>
      </c>
      <c r="J390" s="59">
        <f>NT_D!K54</f>
        <v>0</v>
      </c>
      <c r="K390" s="60">
        <f>NT_D!L54</f>
        <v>0</v>
      </c>
      <c r="L390" s="59"/>
      <c r="M390" s="61"/>
      <c r="N390" s="61"/>
      <c r="O390" s="61"/>
      <c r="P390" s="61"/>
      <c r="Q390" s="61"/>
      <c r="R390" s="61"/>
      <c r="S390" s="61"/>
      <c r="T390" s="61"/>
      <c r="U390" s="61"/>
      <c r="V390" s="61"/>
      <c r="W390" s="61"/>
      <c r="X390" s="60"/>
      <c r="Y390" s="19"/>
      <c r="Z390" s="19"/>
      <c r="AA390" s="19"/>
      <c r="AB390" s="19"/>
      <c r="AC390" s="20"/>
    </row>
    <row r="391" spans="1:29" ht="12.75">
      <c r="A391" s="18"/>
      <c r="B391" s="31"/>
      <c r="C391" s="19"/>
      <c r="D391" s="19" t="s">
        <v>297</v>
      </c>
      <c r="E391" s="19">
        <v>5</v>
      </c>
      <c r="F391" s="151">
        <f>NT_D!I55</f>
        <v>44</v>
      </c>
      <c r="G391" s="151">
        <f>IF(NT_D!J55&lt;&gt;"",NT_D!J55,"")</f>
      </c>
      <c r="H391" s="150">
        <f t="shared" si="15"/>
        <v>0</v>
      </c>
      <c r="I391" s="19">
        <f t="shared" si="16"/>
        <v>0</v>
      </c>
      <c r="J391" s="59">
        <f>NT_D!K55</f>
        <v>0</v>
      </c>
      <c r="K391" s="60">
        <f>NT_D!L55</f>
        <v>0</v>
      </c>
      <c r="L391" s="59"/>
      <c r="M391" s="61"/>
      <c r="N391" s="61"/>
      <c r="O391" s="61"/>
      <c r="P391" s="61"/>
      <c r="Q391" s="61"/>
      <c r="R391" s="61"/>
      <c r="S391" s="61"/>
      <c r="T391" s="61"/>
      <c r="U391" s="61"/>
      <c r="V391" s="61"/>
      <c r="W391" s="61"/>
      <c r="X391" s="60"/>
      <c r="Y391" s="19"/>
      <c r="Z391" s="19"/>
      <c r="AA391" s="19"/>
      <c r="AB391" s="19"/>
      <c r="AC391" s="20"/>
    </row>
    <row r="392" spans="1:29" ht="12.75">
      <c r="A392" s="21"/>
      <c r="B392" s="152"/>
      <c r="C392" s="22"/>
      <c r="D392" s="22" t="s">
        <v>297</v>
      </c>
      <c r="E392" s="22">
        <v>5</v>
      </c>
      <c r="F392" s="153">
        <f>NT_D!I56</f>
        <v>45</v>
      </c>
      <c r="G392" s="153">
        <f>IF(NT_D!J56&lt;&gt;"",NT_D!J56,"")</f>
      </c>
      <c r="H392" s="154">
        <f t="shared" si="15"/>
        <v>0</v>
      </c>
      <c r="I392" s="22">
        <f t="shared" si="16"/>
        <v>0</v>
      </c>
      <c r="J392" s="155">
        <f>NT_D!K56</f>
        <v>0</v>
      </c>
      <c r="K392" s="156">
        <f>NT_D!L56</f>
        <v>0</v>
      </c>
      <c r="L392" s="155"/>
      <c r="M392" s="157"/>
      <c r="N392" s="157"/>
      <c r="O392" s="157"/>
      <c r="P392" s="157"/>
      <c r="Q392" s="157"/>
      <c r="R392" s="157"/>
      <c r="S392" s="157"/>
      <c r="T392" s="157"/>
      <c r="U392" s="157"/>
      <c r="V392" s="157"/>
      <c r="W392" s="157"/>
      <c r="X392" s="156"/>
      <c r="Y392" s="22"/>
      <c r="Z392" s="22"/>
      <c r="AA392" s="22"/>
      <c r="AB392" s="22"/>
      <c r="AC392" s="23"/>
    </row>
  </sheetData>
  <sheetProtection password="C79A" sheet="1" objects="1" scenarios="1"/>
  <conditionalFormatting sqref="F2:G392">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3" activePane="bottomLeft" state="frozen"/>
      <selection pane="topLeft" activeCell="A1" sqref="A1"/>
      <selection pane="bottomLeft" activeCell="C47" sqref="C47"/>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0" style="0" hidden="1" customWidth="1"/>
  </cols>
  <sheetData>
    <row r="1" spans="1:37" s="3" customFormat="1" ht="19.5" customHeight="1">
      <c r="A1" s="158" t="s">
        <v>1804</v>
      </c>
      <c r="B1" s="159"/>
      <c r="C1" s="67" t="s">
        <v>946</v>
      </c>
      <c r="D1" s="64" t="s">
        <v>1098</v>
      </c>
      <c r="E1" s="64" t="s">
        <v>303</v>
      </c>
      <c r="F1" s="82" t="s">
        <v>1071</v>
      </c>
      <c r="G1" s="64" t="s">
        <v>944</v>
      </c>
      <c r="H1" s="82" t="s">
        <v>943</v>
      </c>
      <c r="I1" s="64" t="s">
        <v>1151</v>
      </c>
      <c r="J1" s="65"/>
      <c r="M1" s="84">
        <f>IF(E5&lt;&gt;"",YEAR(E5),"")</f>
        <v>2015</v>
      </c>
      <c r="P1" s="26" t="s">
        <v>1106</v>
      </c>
      <c r="Q1" s="26" t="s">
        <v>1105</v>
      </c>
      <c r="R1" s="26" t="s">
        <v>1333</v>
      </c>
      <c r="S1" s="26" t="s">
        <v>1463</v>
      </c>
      <c r="T1" s="26" t="s">
        <v>295</v>
      </c>
      <c r="U1" s="26" t="s">
        <v>300</v>
      </c>
      <c r="V1" s="26" t="s">
        <v>1023</v>
      </c>
      <c r="W1" s="26" t="s">
        <v>1346</v>
      </c>
      <c r="X1" s="26" t="s">
        <v>1060</v>
      </c>
      <c r="Y1" s="26" t="s">
        <v>1027</v>
      </c>
      <c r="Z1" s="26" t="s">
        <v>1416</v>
      </c>
      <c r="AA1" s="26" t="s">
        <v>296</v>
      </c>
      <c r="AB1" s="26" t="s">
        <v>1241</v>
      </c>
      <c r="AC1" s="26" t="s">
        <v>1265</v>
      </c>
      <c r="AD1" s="26" t="s">
        <v>1012</v>
      </c>
      <c r="AE1" s="26" t="s">
        <v>1534</v>
      </c>
      <c r="AF1" s="26" t="s">
        <v>1614</v>
      </c>
      <c r="AG1" s="26" t="s">
        <v>1431</v>
      </c>
      <c r="AH1" s="26" t="s">
        <v>1334</v>
      </c>
      <c r="AI1" s="26" t="s">
        <v>1251</v>
      </c>
      <c r="AJ1" s="26" t="s">
        <v>1255</v>
      </c>
      <c r="AK1" s="3" t="s">
        <v>1065</v>
      </c>
    </row>
    <row r="2" spans="1:37" s="3" customFormat="1" ht="19.5" customHeight="1">
      <c r="A2" s="160"/>
      <c r="B2" s="161"/>
      <c r="C2" s="68" t="s">
        <v>1161</v>
      </c>
      <c r="D2" s="69" t="s">
        <v>1016</v>
      </c>
      <c r="E2" s="69" t="s">
        <v>1242</v>
      </c>
      <c r="F2" s="69" t="s">
        <v>932</v>
      </c>
      <c r="G2" s="69" t="s">
        <v>1066</v>
      </c>
      <c r="H2" s="69" t="s">
        <v>1004</v>
      </c>
      <c r="I2" s="70" t="s">
        <v>949</v>
      </c>
      <c r="J2" s="66"/>
      <c r="M2" s="87">
        <f>IF(H5&lt;&gt;"",YEAR(H5),"")</f>
        <v>2015</v>
      </c>
      <c r="P2" s="140">
        <f>IF(E5&lt;&gt;"",YEAR(E5)/100+MONTH(E5)/2+DAY(E5),0)</f>
        <v>21.65</v>
      </c>
      <c r="Q2" s="140">
        <f>IF(H5&lt;&gt;"",YEAR(H5)/100+MONTH(H5)/2+DAY(H5),0)</f>
        <v>57.15</v>
      </c>
      <c r="R2" s="140">
        <f>INT(VALUE(C17))</f>
        <v>10</v>
      </c>
      <c r="S2" s="140">
        <f>INT(VALUE(C19))/10</f>
        <v>203769.6</v>
      </c>
      <c r="T2" s="140">
        <f>INT(VALUE(C21))/50</f>
        <v>2200154.98</v>
      </c>
      <c r="U2" s="140">
        <f>INT(VALUE(C23))/100</f>
        <v>121440493.03</v>
      </c>
      <c r="V2" s="140">
        <f>LEN(Skriveni!B9)</f>
        <v>17</v>
      </c>
      <c r="W2" s="140">
        <f>INT(VALUE(C27))/100</f>
        <v>232.44</v>
      </c>
      <c r="X2" s="140">
        <f>LEN(Skriveni!B11)</f>
        <v>19</v>
      </c>
      <c r="Y2" s="140">
        <f>LEN(Skriveni!B12)</f>
        <v>21</v>
      </c>
      <c r="Z2" s="140">
        <f>INT(VALUE(C35))</f>
        <v>416</v>
      </c>
      <c r="AA2" s="140">
        <f>INT(VALUE(C39))</f>
        <v>8130</v>
      </c>
      <c r="AB2" s="140">
        <f>IF(C41="DA",1,0)</f>
        <v>0</v>
      </c>
      <c r="AC2" s="140">
        <f>IF(C43="DA",1,0)</f>
        <v>0</v>
      </c>
      <c r="AD2" s="140">
        <f>INT(VALUE(C45))</f>
        <v>1</v>
      </c>
      <c r="AE2" s="140">
        <f>INT(VALUE(C47))</f>
        <v>1</v>
      </c>
      <c r="AF2" s="140">
        <f>INT(VALUE(C49))</f>
        <v>11</v>
      </c>
      <c r="AG2" s="140">
        <f>C51*2+E51</f>
        <v>200</v>
      </c>
      <c r="AH2" s="140">
        <f>C53+2*E53+3*C55+4*E55</f>
        <v>80</v>
      </c>
      <c r="AI2" s="140">
        <f>C57*2+E57</f>
        <v>36</v>
      </c>
      <c r="AJ2" s="140">
        <f>LEN(Skriveni!B43)</f>
        <v>12</v>
      </c>
      <c r="AK2" s="146">
        <f>INT(VALUE(E43))/100</f>
        <v>0</v>
      </c>
    </row>
    <row r="3" spans="1:14" s="3" customFormat="1" ht="60" customHeight="1">
      <c r="A3" s="170" t="s">
        <v>0</v>
      </c>
      <c r="B3" s="171"/>
      <c r="C3" s="171"/>
      <c r="D3" s="171"/>
      <c r="E3" s="171"/>
      <c r="F3" s="171"/>
      <c r="G3" s="171"/>
      <c r="H3" s="171"/>
      <c r="I3" s="171"/>
      <c r="J3" s="171"/>
      <c r="K3" s="171"/>
      <c r="L3" s="171"/>
      <c r="M3" s="171"/>
      <c r="N3" s="172"/>
    </row>
    <row r="4" spans="1:14" s="3" customFormat="1" ht="4.5" customHeight="1">
      <c r="A4" s="91"/>
      <c r="B4" s="92"/>
      <c r="C4" s="93"/>
      <c r="D4" s="92"/>
      <c r="E4" s="93"/>
      <c r="F4" s="93"/>
      <c r="G4" s="93"/>
      <c r="H4" s="93"/>
      <c r="I4" s="93"/>
      <c r="J4" s="93"/>
      <c r="K4" s="92"/>
      <c r="L4" s="92"/>
      <c r="M4" s="92"/>
      <c r="N4" s="92"/>
    </row>
    <row r="5" spans="1:14" s="3" customFormat="1" ht="15" customHeight="1">
      <c r="A5" s="173" t="s">
        <v>47</v>
      </c>
      <c r="B5" s="174"/>
      <c r="C5" s="174"/>
      <c r="D5" s="175"/>
      <c r="E5" s="166" t="s">
        <v>1354</v>
      </c>
      <c r="F5" s="167"/>
      <c r="G5" s="94" t="s">
        <v>285</v>
      </c>
      <c r="H5" s="166" t="s">
        <v>1355</v>
      </c>
      <c r="I5" s="167"/>
      <c r="J5" s="168" t="s">
        <v>264</v>
      </c>
      <c r="K5" s="169"/>
      <c r="L5" s="169"/>
      <c r="M5" s="169"/>
      <c r="N5" s="169"/>
    </row>
    <row r="6" spans="1:14" s="3" customFormat="1" ht="4.5" customHeight="1">
      <c r="A6" s="52"/>
      <c r="B6" s="52"/>
      <c r="C6" s="52"/>
      <c r="D6" s="52"/>
      <c r="E6" s="95"/>
      <c r="F6" s="95"/>
      <c r="G6" s="52"/>
      <c r="H6" s="52"/>
      <c r="I6" s="52"/>
      <c r="J6" s="169"/>
      <c r="K6" s="169"/>
      <c r="L6" s="169"/>
      <c r="M6" s="169"/>
      <c r="N6" s="169"/>
    </row>
    <row r="7" spans="1:14" s="3" customFormat="1" ht="4.5" customHeight="1">
      <c r="A7" s="96"/>
      <c r="B7" s="52"/>
      <c r="C7" s="52"/>
      <c r="D7" s="52"/>
      <c r="E7" s="52"/>
      <c r="F7" s="52"/>
      <c r="G7" s="52"/>
      <c r="H7" s="52"/>
      <c r="I7" s="52"/>
      <c r="J7" s="169"/>
      <c r="K7" s="169"/>
      <c r="L7" s="169"/>
      <c r="M7" s="169"/>
      <c r="N7" s="169"/>
    </row>
    <row r="8" spans="1:14" s="3" customFormat="1" ht="4.5" customHeight="1">
      <c r="A8" s="97"/>
      <c r="B8" s="98"/>
      <c r="C8" s="98"/>
      <c r="D8" s="98"/>
      <c r="E8" s="95"/>
      <c r="F8" s="95"/>
      <c r="G8" s="95"/>
      <c r="H8" s="95"/>
      <c r="I8" s="95"/>
      <c r="J8" s="95"/>
      <c r="K8" s="99"/>
      <c r="L8" s="99"/>
      <c r="M8" s="99"/>
      <c r="N8" s="99"/>
    </row>
    <row r="9" spans="1:14" s="3" customFormat="1" ht="15" customHeight="1">
      <c r="A9" s="98"/>
      <c r="B9" s="99"/>
      <c r="C9" s="52"/>
      <c r="D9" s="97" t="s">
        <v>1664</v>
      </c>
      <c r="E9" s="133">
        <v>5</v>
      </c>
      <c r="F9" s="184" t="str">
        <f>IF(E9&lt;&gt;""," "&amp;LOOKUP(E9,AB29:AB45,AC29:AC45),"")</f>
        <v> Društvo s ograničenom odgovornošću</v>
      </c>
      <c r="G9" s="185"/>
      <c r="H9" s="185"/>
      <c r="I9" s="185"/>
      <c r="J9" s="185"/>
      <c r="K9" s="185"/>
      <c r="L9" s="185"/>
      <c r="M9" s="185"/>
      <c r="N9" s="185"/>
    </row>
    <row r="10" spans="1:15" ht="4.5" customHeight="1">
      <c r="A10" s="100"/>
      <c r="B10" s="100"/>
      <c r="C10" s="100"/>
      <c r="D10" s="100"/>
      <c r="E10" s="101"/>
      <c r="F10" s="102"/>
      <c r="G10" s="103"/>
      <c r="H10" s="104"/>
      <c r="I10" s="104"/>
      <c r="J10" s="104"/>
      <c r="K10" s="104"/>
      <c r="L10" s="104"/>
      <c r="M10" s="104"/>
      <c r="N10" s="104"/>
      <c r="O10" s="19"/>
    </row>
    <row r="11" spans="1:14" ht="15">
      <c r="A11" s="63"/>
      <c r="B11" s="63"/>
      <c r="C11" s="63"/>
      <c r="D11" s="63"/>
      <c r="E11" s="105"/>
      <c r="F11" s="106"/>
      <c r="G11" s="107"/>
      <c r="H11" s="63"/>
      <c r="I11" s="63"/>
      <c r="J11" s="63"/>
      <c r="K11" s="63"/>
      <c r="L11" s="63"/>
      <c r="M11" s="63"/>
      <c r="N11" s="98"/>
    </row>
    <row r="12" spans="1:14" ht="23.25" customHeight="1">
      <c r="A12" s="108" t="s">
        <v>1601</v>
      </c>
      <c r="B12" s="109"/>
      <c r="C12" s="109"/>
      <c r="D12" s="109"/>
      <c r="E12" s="105"/>
      <c r="F12" s="106"/>
      <c r="G12" s="107"/>
      <c r="H12" s="63"/>
      <c r="I12" s="63"/>
      <c r="J12" s="63"/>
      <c r="K12" s="186" t="s">
        <v>1557</v>
      </c>
      <c r="L12" s="187"/>
      <c r="M12" s="187"/>
      <c r="N12" s="187"/>
    </row>
    <row r="13" spans="1:14" ht="40.5" customHeight="1">
      <c r="A13" s="216" t="s">
        <v>150</v>
      </c>
      <c r="B13" s="217"/>
      <c r="C13" s="217"/>
      <c r="D13" s="217"/>
      <c r="E13" s="217"/>
      <c r="F13" s="217"/>
      <c r="G13" s="217"/>
      <c r="H13" s="217"/>
      <c r="I13" s="217"/>
      <c r="J13" s="217"/>
      <c r="K13" s="217"/>
      <c r="L13" s="217"/>
      <c r="M13" s="217"/>
      <c r="N13" s="217"/>
    </row>
    <row r="14" spans="1:14" ht="17.25" customHeight="1">
      <c r="A14" s="63"/>
      <c r="B14" s="110"/>
      <c r="C14" s="110"/>
      <c r="D14" s="110"/>
      <c r="E14" s="111"/>
      <c r="F14" s="112" t="s">
        <v>286</v>
      </c>
      <c r="G14" s="134" t="s">
        <v>445</v>
      </c>
      <c r="H14" s="221" t="s">
        <v>1212</v>
      </c>
      <c r="I14" s="222"/>
      <c r="J14" s="222"/>
      <c r="K14" s="63"/>
      <c r="L14" s="110"/>
      <c r="M14" s="110"/>
      <c r="N14" s="110"/>
    </row>
    <row r="15" spans="1:14" ht="19.5" customHeight="1">
      <c r="A15" s="223" t="e">
        <f>SUM(Skriveni!H2:H392)+SUM(P2:AK2)+SUM(Skriveni!AC2:AC101)</f>
        <v>#REF!</v>
      </c>
      <c r="B15" s="224"/>
      <c r="C15" s="225"/>
      <c r="D15" s="113"/>
      <c r="E15" s="114"/>
      <c r="F15" s="218"/>
      <c r="G15" s="219"/>
      <c r="H15" s="219"/>
      <c r="I15" s="63"/>
      <c r="J15" s="63"/>
      <c r="K15" s="63"/>
      <c r="L15" s="63"/>
      <c r="M15" s="63"/>
      <c r="N15" s="63"/>
    </row>
    <row r="16" spans="1:14" ht="19.5" customHeight="1">
      <c r="A16" s="220" t="s">
        <v>1485</v>
      </c>
      <c r="B16" s="220"/>
      <c r="C16" s="220"/>
      <c r="D16" s="30"/>
      <c r="E16" s="30"/>
      <c r="F16" s="30"/>
      <c r="G16" s="30"/>
      <c r="H16" s="30"/>
      <c r="I16" s="30"/>
      <c r="J16" s="63"/>
      <c r="K16" s="63"/>
      <c r="L16" s="63"/>
      <c r="M16" s="63"/>
      <c r="N16" s="63"/>
    </row>
    <row r="17" spans="1:16" ht="15" customHeight="1">
      <c r="A17" s="162" t="s">
        <v>1754</v>
      </c>
      <c r="B17" s="163"/>
      <c r="C17" s="135">
        <v>10</v>
      </c>
      <c r="D17" s="63"/>
      <c r="E17" s="226" t="e">
        <f>IF(C17&lt;&gt;"",LOOKUP(C17,#REF!,#REF!),"Vrsta izvještaja još nije odabrana")</f>
        <v>#REF!</v>
      </c>
      <c r="F17" s="192"/>
      <c r="G17" s="192"/>
      <c r="H17" s="192"/>
      <c r="I17" s="192"/>
      <c r="J17" s="30"/>
      <c r="K17" s="30"/>
      <c r="L17" s="30"/>
      <c r="M17" s="30"/>
      <c r="N17" s="30"/>
      <c r="P17" s="25">
        <v>10</v>
      </c>
    </row>
    <row r="18" spans="1:16" ht="4.5" customHeight="1">
      <c r="A18" s="63"/>
      <c r="B18" s="63"/>
      <c r="C18" s="30"/>
      <c r="D18" s="83"/>
      <c r="E18" s="192"/>
      <c r="F18" s="192"/>
      <c r="G18" s="192"/>
      <c r="H18" s="192"/>
      <c r="I18" s="192"/>
      <c r="J18" s="227" t="s">
        <v>1825</v>
      </c>
      <c r="K18" s="192"/>
      <c r="L18" s="192"/>
      <c r="M18" s="192"/>
      <c r="N18" s="192"/>
      <c r="P18" s="25">
        <v>11</v>
      </c>
    </row>
    <row r="19" spans="1:16" ht="15" customHeight="1">
      <c r="A19" s="162" t="s">
        <v>1771</v>
      </c>
      <c r="B19" s="163"/>
      <c r="C19" s="193" t="s">
        <v>1213</v>
      </c>
      <c r="D19" s="194"/>
      <c r="E19" s="192"/>
      <c r="F19" s="192"/>
      <c r="G19" s="192"/>
      <c r="H19" s="192"/>
      <c r="I19" s="192"/>
      <c r="J19" s="192"/>
      <c r="K19" s="192"/>
      <c r="L19" s="192"/>
      <c r="M19" s="192"/>
      <c r="N19" s="192"/>
      <c r="P19" s="25">
        <v>20</v>
      </c>
    </row>
    <row r="20" spans="1:16" ht="7.5" customHeight="1">
      <c r="A20" s="63"/>
      <c r="B20" s="63"/>
      <c r="C20" s="30"/>
      <c r="D20" s="30"/>
      <c r="E20" s="192"/>
      <c r="F20" s="192"/>
      <c r="G20" s="192"/>
      <c r="H20" s="192"/>
      <c r="I20" s="192"/>
      <c r="J20" s="192"/>
      <c r="K20" s="192"/>
      <c r="L20" s="192"/>
      <c r="M20" s="192"/>
      <c r="N20" s="192"/>
      <c r="P20" s="25">
        <v>21</v>
      </c>
    </row>
    <row r="21" spans="1:16" ht="15" customHeight="1">
      <c r="A21" s="228" t="s">
        <v>45</v>
      </c>
      <c r="B21" s="229"/>
      <c r="C21" s="193" t="s">
        <v>1283</v>
      </c>
      <c r="D21" s="194"/>
      <c r="E21" s="192"/>
      <c r="F21" s="192"/>
      <c r="G21" s="192"/>
      <c r="H21" s="192"/>
      <c r="I21" s="192"/>
      <c r="J21" s="63"/>
      <c r="K21" s="63"/>
      <c r="L21" s="63"/>
      <c r="M21" s="63"/>
      <c r="N21" s="63"/>
      <c r="P21" s="25">
        <v>30</v>
      </c>
    </row>
    <row r="22" spans="1:16" ht="7.5" customHeight="1">
      <c r="A22" s="90"/>
      <c r="B22" s="90"/>
      <c r="C22" s="116"/>
      <c r="D22" s="30"/>
      <c r="E22" s="30"/>
      <c r="F22" s="245">
        <f>IF(AND(LEN(C19)&gt;0,S2=0),"Ova Excel datoteka ima isključen automatski izračun formula ili otvorena je u Open Office-u ili nekom drugom alatu koji ne podržava sve funkcionalnosti Excel-a. Pročitajte dio uputa koji se odnosi na mogućnosti rada u OpenOffice-u.","")</f>
      </c>
      <c r="G22" s="246"/>
      <c r="H22" s="246"/>
      <c r="I22" s="246"/>
      <c r="J22" s="246"/>
      <c r="K22" s="246"/>
      <c r="L22" s="246"/>
      <c r="M22" s="246"/>
      <c r="N22" s="246"/>
      <c r="P22" s="25">
        <v>31</v>
      </c>
    </row>
    <row r="23" spans="1:16" ht="15" customHeight="1">
      <c r="A23" s="228" t="s">
        <v>1763</v>
      </c>
      <c r="B23" s="237"/>
      <c r="C23" s="193" t="s">
        <v>1381</v>
      </c>
      <c r="D23" s="194"/>
      <c r="E23" s="30"/>
      <c r="F23" s="246"/>
      <c r="G23" s="246"/>
      <c r="H23" s="246"/>
      <c r="I23" s="246"/>
      <c r="J23" s="246"/>
      <c r="K23" s="246"/>
      <c r="L23" s="246"/>
      <c r="M23" s="246"/>
      <c r="N23" s="246"/>
      <c r="P23" s="25">
        <v>32</v>
      </c>
    </row>
    <row r="24" spans="1:16" ht="7.5" customHeight="1">
      <c r="A24" s="238"/>
      <c r="B24" s="238"/>
      <c r="C24" s="30"/>
      <c r="D24" s="30"/>
      <c r="E24" s="30"/>
      <c r="F24" s="246"/>
      <c r="G24" s="246"/>
      <c r="H24" s="246"/>
      <c r="I24" s="246"/>
      <c r="J24" s="246"/>
      <c r="K24" s="246"/>
      <c r="L24" s="246"/>
      <c r="M24" s="246"/>
      <c r="N24" s="246"/>
      <c r="P24" s="25">
        <v>40</v>
      </c>
    </row>
    <row r="25" spans="1:16" ht="15" customHeight="1">
      <c r="A25" s="162" t="s">
        <v>1554</v>
      </c>
      <c r="B25" s="163"/>
      <c r="C25" s="178" t="s">
        <v>1559</v>
      </c>
      <c r="D25" s="179"/>
      <c r="E25" s="179"/>
      <c r="F25" s="179"/>
      <c r="G25" s="179"/>
      <c r="H25" s="179"/>
      <c r="I25" s="179"/>
      <c r="J25" s="179"/>
      <c r="K25" s="179"/>
      <c r="L25" s="180"/>
      <c r="M25" s="30"/>
      <c r="N25" s="30"/>
      <c r="P25" s="25">
        <v>50</v>
      </c>
    </row>
    <row r="26" spans="1:14" ht="7.5" customHeight="1">
      <c r="A26" s="63"/>
      <c r="B26" s="63"/>
      <c r="C26" s="117"/>
      <c r="D26" s="30"/>
      <c r="E26" s="30"/>
      <c r="F26" s="30"/>
      <c r="G26" s="30"/>
      <c r="H26" s="30"/>
      <c r="I26" s="30"/>
      <c r="J26" s="30"/>
      <c r="K26" s="30"/>
      <c r="L26" s="30"/>
      <c r="M26" s="30"/>
      <c r="N26" s="30"/>
    </row>
    <row r="27" spans="1:14" ht="15" customHeight="1">
      <c r="A27" s="162" t="s">
        <v>46</v>
      </c>
      <c r="B27" s="163"/>
      <c r="C27" s="243" t="s">
        <v>959</v>
      </c>
      <c r="D27" s="244"/>
      <c r="E27" s="30"/>
      <c r="F27" s="178" t="s">
        <v>1602</v>
      </c>
      <c r="G27" s="179"/>
      <c r="H27" s="179"/>
      <c r="I27" s="179"/>
      <c r="J27" s="179"/>
      <c r="K27" s="179"/>
      <c r="L27" s="180"/>
      <c r="M27" s="30"/>
      <c r="N27" s="30"/>
    </row>
    <row r="28" spans="1:33" ht="7.5" customHeight="1">
      <c r="A28" s="63"/>
      <c r="B28" s="63"/>
      <c r="C28" s="30"/>
      <c r="D28" s="30"/>
      <c r="E28" s="30"/>
      <c r="F28" s="30"/>
      <c r="G28" s="30"/>
      <c r="H28" s="30"/>
      <c r="I28" s="30"/>
      <c r="J28" s="30"/>
      <c r="K28" s="30"/>
      <c r="L28" s="30"/>
      <c r="M28" s="30"/>
      <c r="N28" s="30"/>
      <c r="P28" s="32" t="s">
        <v>301</v>
      </c>
      <c r="Q28" t="s">
        <v>1308</v>
      </c>
      <c r="R28" t="s">
        <v>311</v>
      </c>
      <c r="T28" t="s">
        <v>311</v>
      </c>
      <c r="U28" t="s">
        <v>1309</v>
      </c>
      <c r="Z28" t="s">
        <v>1000</v>
      </c>
      <c r="AB28" s="32" t="s">
        <v>1000</v>
      </c>
      <c r="AC28" t="s">
        <v>945</v>
      </c>
      <c r="AF28" t="s">
        <v>1374</v>
      </c>
      <c r="AG28" t="s">
        <v>1394</v>
      </c>
    </row>
    <row r="29" spans="1:33" ht="15" customHeight="1">
      <c r="A29" s="162" t="s">
        <v>1785</v>
      </c>
      <c r="B29" s="163"/>
      <c r="C29" s="178" t="s">
        <v>1812</v>
      </c>
      <c r="D29" s="179"/>
      <c r="E29" s="179"/>
      <c r="F29" s="179"/>
      <c r="G29" s="179"/>
      <c r="H29" s="179"/>
      <c r="I29" s="179"/>
      <c r="J29" s="179"/>
      <c r="K29" s="179"/>
      <c r="L29" s="180"/>
      <c r="M29" s="30"/>
      <c r="N29" s="30"/>
      <c r="P29">
        <v>1</v>
      </c>
      <c r="Q29" t="s">
        <v>1648</v>
      </c>
      <c r="R29">
        <v>16</v>
      </c>
      <c r="T29">
        <v>1</v>
      </c>
      <c r="U29" t="s">
        <v>1616</v>
      </c>
      <c r="Z29" s="17" t="s">
        <v>312</v>
      </c>
      <c r="AB29">
        <v>1</v>
      </c>
      <c r="AC29" t="s">
        <v>1838</v>
      </c>
      <c r="AD29">
        <v>1</v>
      </c>
      <c r="AF29">
        <v>11</v>
      </c>
      <c r="AG29" t="s">
        <v>162</v>
      </c>
    </row>
    <row r="30" spans="1:33" ht="7.5" customHeight="1">
      <c r="A30" s="63"/>
      <c r="B30" s="63"/>
      <c r="C30" s="30"/>
      <c r="D30" s="30"/>
      <c r="E30" s="30"/>
      <c r="F30" s="30"/>
      <c r="G30" s="30"/>
      <c r="H30" s="30"/>
      <c r="I30" s="30"/>
      <c r="J30" s="30"/>
      <c r="K30" s="30"/>
      <c r="L30" s="30"/>
      <c r="M30" s="30"/>
      <c r="N30" s="30"/>
      <c r="P30">
        <v>2</v>
      </c>
      <c r="Q30" t="s">
        <v>1284</v>
      </c>
      <c r="R30">
        <v>14</v>
      </c>
      <c r="T30">
        <v>2</v>
      </c>
      <c r="U30" t="s">
        <v>1588</v>
      </c>
      <c r="Z30" s="17" t="s">
        <v>313</v>
      </c>
      <c r="AB30">
        <v>2</v>
      </c>
      <c r="AC30" t="s">
        <v>1768</v>
      </c>
      <c r="AD30">
        <v>2</v>
      </c>
      <c r="AF30">
        <v>12</v>
      </c>
      <c r="AG30" t="s">
        <v>64</v>
      </c>
    </row>
    <row r="31" spans="1:33" ht="15" customHeight="1">
      <c r="A31" s="162" t="s">
        <v>1704</v>
      </c>
      <c r="B31" s="163"/>
      <c r="C31" s="241" t="s">
        <v>1626</v>
      </c>
      <c r="D31" s="182"/>
      <c r="E31" s="182"/>
      <c r="F31" s="182"/>
      <c r="G31" s="182"/>
      <c r="H31" s="182"/>
      <c r="I31" s="182"/>
      <c r="J31" s="183"/>
      <c r="K31" s="30"/>
      <c r="L31" s="30"/>
      <c r="M31" s="30"/>
      <c r="N31" s="30"/>
      <c r="P31">
        <v>3</v>
      </c>
      <c r="Q31" t="s">
        <v>1427</v>
      </c>
      <c r="R31">
        <v>16</v>
      </c>
      <c r="T31">
        <v>3</v>
      </c>
      <c r="U31" t="s">
        <v>1774</v>
      </c>
      <c r="Z31" s="17" t="s">
        <v>314</v>
      </c>
      <c r="AB31">
        <v>3</v>
      </c>
      <c r="AC31" t="s">
        <v>92</v>
      </c>
      <c r="AD31">
        <v>3</v>
      </c>
      <c r="AF31">
        <v>13</v>
      </c>
      <c r="AG31" t="s">
        <v>119</v>
      </c>
    </row>
    <row r="32" spans="1:33" ht="7.5" customHeight="1">
      <c r="A32" s="63"/>
      <c r="B32" s="63"/>
      <c r="C32" s="117"/>
      <c r="D32" s="30"/>
      <c r="E32" s="30"/>
      <c r="F32" s="30"/>
      <c r="G32" s="30"/>
      <c r="H32" s="30"/>
      <c r="I32" s="30"/>
      <c r="J32" s="30"/>
      <c r="K32" s="30"/>
      <c r="L32" s="30"/>
      <c r="M32" s="30"/>
      <c r="N32" s="30"/>
      <c r="P32">
        <v>4</v>
      </c>
      <c r="Q32" t="s">
        <v>961</v>
      </c>
      <c r="R32">
        <v>8</v>
      </c>
      <c r="T32">
        <v>4</v>
      </c>
      <c r="U32" t="s">
        <v>1610</v>
      </c>
      <c r="Z32" s="17" t="s">
        <v>315</v>
      </c>
      <c r="AB32">
        <v>4</v>
      </c>
      <c r="AC32" t="s">
        <v>1717</v>
      </c>
      <c r="AD32">
        <v>4</v>
      </c>
      <c r="AF32">
        <v>21</v>
      </c>
      <c r="AG32" t="s">
        <v>1630</v>
      </c>
    </row>
    <row r="33" spans="1:33" ht="15" customHeight="1">
      <c r="A33" s="162" t="s">
        <v>1553</v>
      </c>
      <c r="B33" s="163"/>
      <c r="C33" s="181"/>
      <c r="D33" s="182"/>
      <c r="E33" s="182"/>
      <c r="F33" s="182"/>
      <c r="G33" s="182"/>
      <c r="H33" s="182"/>
      <c r="I33" s="182"/>
      <c r="J33" s="183"/>
      <c r="K33" s="30"/>
      <c r="L33" s="63"/>
      <c r="M33" s="63"/>
      <c r="N33" s="63"/>
      <c r="P33">
        <v>5</v>
      </c>
      <c r="Q33" t="s">
        <v>929</v>
      </c>
      <c r="R33">
        <v>18</v>
      </c>
      <c r="T33">
        <v>5</v>
      </c>
      <c r="U33" t="s">
        <v>1635</v>
      </c>
      <c r="Z33" s="17" t="s">
        <v>316</v>
      </c>
      <c r="AB33">
        <v>5</v>
      </c>
      <c r="AC33" t="s">
        <v>111</v>
      </c>
      <c r="AD33">
        <v>5</v>
      </c>
      <c r="AF33">
        <v>22</v>
      </c>
      <c r="AG33" t="s">
        <v>1657</v>
      </c>
    </row>
    <row r="34" spans="1:33" ht="7.5" customHeight="1">
      <c r="A34" s="63"/>
      <c r="B34" s="63"/>
      <c r="C34" s="117"/>
      <c r="D34" s="30"/>
      <c r="E34" s="30"/>
      <c r="F34" s="30"/>
      <c r="G34" s="30"/>
      <c r="H34" s="30"/>
      <c r="I34" s="30"/>
      <c r="J34" s="30"/>
      <c r="K34" s="30"/>
      <c r="L34" s="30"/>
      <c r="M34" s="30"/>
      <c r="N34" s="30"/>
      <c r="P34">
        <v>6</v>
      </c>
      <c r="Q34" t="s">
        <v>1028</v>
      </c>
      <c r="R34">
        <v>18</v>
      </c>
      <c r="T34">
        <v>6</v>
      </c>
      <c r="U34" t="s">
        <v>1823</v>
      </c>
      <c r="Z34" s="17" t="s">
        <v>317</v>
      </c>
      <c r="AB34">
        <v>6</v>
      </c>
      <c r="AC34" t="s">
        <v>1564</v>
      </c>
      <c r="AD34">
        <v>6</v>
      </c>
      <c r="AF34">
        <v>31</v>
      </c>
      <c r="AG34" t="s">
        <v>78</v>
      </c>
    </row>
    <row r="35" spans="1:33" ht="15" customHeight="1">
      <c r="A35" s="162" t="s">
        <v>1787</v>
      </c>
      <c r="B35" s="163"/>
      <c r="C35" s="136">
        <v>416</v>
      </c>
      <c r="D35" s="176" t="str">
        <f>IF(C35&lt;&gt;"",LOOKUP(C35,P29:P584,Q29:Q584),"Nije upisana općina!")</f>
        <v>Starigrad</v>
      </c>
      <c r="E35" s="177"/>
      <c r="F35" s="177"/>
      <c r="G35" s="177"/>
      <c r="H35" s="30"/>
      <c r="I35" s="63"/>
      <c r="J35" s="63"/>
      <c r="K35" s="63"/>
      <c r="L35" s="63"/>
      <c r="M35" s="63"/>
      <c r="N35" s="63"/>
      <c r="P35">
        <v>7</v>
      </c>
      <c r="Q35" t="s">
        <v>1606</v>
      </c>
      <c r="R35">
        <v>4</v>
      </c>
      <c r="T35">
        <v>7</v>
      </c>
      <c r="U35" t="s">
        <v>1640</v>
      </c>
      <c r="Z35" s="17" t="s">
        <v>318</v>
      </c>
      <c r="AB35">
        <v>7</v>
      </c>
      <c r="AC35" t="s">
        <v>1272</v>
      </c>
      <c r="AD35">
        <v>7</v>
      </c>
      <c r="AF35">
        <v>41</v>
      </c>
      <c r="AG35" t="s">
        <v>185</v>
      </c>
    </row>
    <row r="36" spans="1:33" ht="7.5" customHeight="1">
      <c r="A36" s="63"/>
      <c r="B36" s="63"/>
      <c r="C36" s="30"/>
      <c r="D36" s="30"/>
      <c r="E36" s="30"/>
      <c r="F36" s="30"/>
      <c r="G36" s="30"/>
      <c r="H36" s="30"/>
      <c r="I36" s="63"/>
      <c r="J36" s="63"/>
      <c r="K36" s="63"/>
      <c r="L36" s="63"/>
      <c r="M36" s="63"/>
      <c r="N36" s="63"/>
      <c r="P36">
        <v>8</v>
      </c>
      <c r="Q36" t="s">
        <v>1339</v>
      </c>
      <c r="R36">
        <v>8</v>
      </c>
      <c r="T36">
        <v>8</v>
      </c>
      <c r="U36" t="s">
        <v>1591</v>
      </c>
      <c r="Z36" s="17" t="s">
        <v>319</v>
      </c>
      <c r="AB36">
        <v>8</v>
      </c>
      <c r="AC36" t="s">
        <v>1594</v>
      </c>
      <c r="AD36">
        <v>8</v>
      </c>
      <c r="AF36">
        <v>42</v>
      </c>
      <c r="AG36" t="s">
        <v>183</v>
      </c>
    </row>
    <row r="37" spans="1:30" ht="15" customHeight="1">
      <c r="A37" s="162" t="s">
        <v>1708</v>
      </c>
      <c r="B37" s="163"/>
      <c r="C37" s="118">
        <f>IF(C35&lt;&gt;"",LOOKUP(C35,P29:P584,R29:R584),"")</f>
        <v>13</v>
      </c>
      <c r="D37" s="176" t="str">
        <f>IF(C37&lt;&gt;"",LOOKUP(C37,T29:T49,U29:U49),"")</f>
        <v>ZADARSKA</v>
      </c>
      <c r="E37" s="177"/>
      <c r="F37" s="177"/>
      <c r="G37" s="177"/>
      <c r="H37" s="247" t="s">
        <v>1599</v>
      </c>
      <c r="I37" s="240"/>
      <c r="J37" s="240"/>
      <c r="K37" s="63"/>
      <c r="L37" s="30"/>
      <c r="M37" s="30"/>
      <c r="N37" s="63"/>
      <c r="P37">
        <v>9</v>
      </c>
      <c r="Q37" t="s">
        <v>1605</v>
      </c>
      <c r="R37">
        <v>17</v>
      </c>
      <c r="T37">
        <v>9</v>
      </c>
      <c r="U37" t="s">
        <v>1666</v>
      </c>
      <c r="Z37" s="17" t="s">
        <v>320</v>
      </c>
      <c r="AB37">
        <v>9</v>
      </c>
      <c r="AC37" t="s">
        <v>1205</v>
      </c>
      <c r="AD37">
        <v>9</v>
      </c>
    </row>
    <row r="38" spans="1:30" ht="7.5" customHeight="1">
      <c r="A38" s="63"/>
      <c r="B38" s="63"/>
      <c r="C38" s="30"/>
      <c r="D38" s="30"/>
      <c r="E38" s="30"/>
      <c r="F38" s="30"/>
      <c r="G38" s="30"/>
      <c r="H38" s="30"/>
      <c r="I38" s="30"/>
      <c r="J38" s="30"/>
      <c r="K38" s="30"/>
      <c r="L38" s="30"/>
      <c r="M38" s="30"/>
      <c r="N38" s="63"/>
      <c r="P38">
        <v>10</v>
      </c>
      <c r="Q38" t="s">
        <v>1096</v>
      </c>
      <c r="R38">
        <v>12</v>
      </c>
      <c r="T38">
        <v>10</v>
      </c>
      <c r="U38" t="s">
        <v>1813</v>
      </c>
      <c r="Z38" s="17" t="s">
        <v>321</v>
      </c>
      <c r="AB38">
        <v>10</v>
      </c>
      <c r="AC38" t="s">
        <v>1829</v>
      </c>
      <c r="AD38">
        <v>10</v>
      </c>
    </row>
    <row r="39" spans="1:30" ht="15" customHeight="1">
      <c r="A39" s="162" t="s">
        <v>1652</v>
      </c>
      <c r="B39" s="163"/>
      <c r="C39" s="137" t="s">
        <v>851</v>
      </c>
      <c r="D39" s="191" t="e">
        <f>IF(C39&lt;&gt;"",LOOKUP(C39,#REF!,#REF!),"Djelatnost nije upisana!")</f>
        <v>#REF!</v>
      </c>
      <c r="E39" s="192"/>
      <c r="F39" s="192"/>
      <c r="G39" s="192"/>
      <c r="H39" s="34" t="str">
        <f>IF(Bilanca!Q1+RDG!Q1&gt;0,"DA","NE")</f>
        <v>DA</v>
      </c>
      <c r="I39" s="164" t="str">
        <f>IF(C17=32,"Samo bilanca, bez Računa dobiti i gubitka","Bilanca i Račun dobiti i gubitka")</f>
        <v>Bilanca i Račun dobiti i gubitka</v>
      </c>
      <c r="J39" s="164"/>
      <c r="K39" s="164"/>
      <c r="L39" s="164"/>
      <c r="M39" s="164"/>
      <c r="N39" s="165"/>
      <c r="P39">
        <v>11</v>
      </c>
      <c r="Q39" t="s">
        <v>1631</v>
      </c>
      <c r="R39">
        <v>2</v>
      </c>
      <c r="T39">
        <v>11</v>
      </c>
      <c r="U39" t="s">
        <v>1751</v>
      </c>
      <c r="Z39" s="17" t="s">
        <v>322</v>
      </c>
      <c r="AB39">
        <v>11</v>
      </c>
      <c r="AC39" t="s">
        <v>1719</v>
      </c>
      <c r="AD39">
        <v>11</v>
      </c>
    </row>
    <row r="40" spans="1:30" ht="7.5" customHeight="1">
      <c r="A40" s="63"/>
      <c r="B40" s="63"/>
      <c r="C40" s="30"/>
      <c r="D40" s="192"/>
      <c r="E40" s="192"/>
      <c r="F40" s="192"/>
      <c r="G40" s="192"/>
      <c r="H40" s="30"/>
      <c r="I40" s="165"/>
      <c r="J40" s="165"/>
      <c r="K40" s="165"/>
      <c r="L40" s="165"/>
      <c r="M40" s="165"/>
      <c r="N40" s="165"/>
      <c r="P40">
        <v>12</v>
      </c>
      <c r="Q40" t="s">
        <v>1029</v>
      </c>
      <c r="R40">
        <v>5</v>
      </c>
      <c r="T40">
        <v>12</v>
      </c>
      <c r="U40" t="s">
        <v>1549</v>
      </c>
      <c r="Z40" s="17" t="s">
        <v>323</v>
      </c>
      <c r="AB40">
        <v>12</v>
      </c>
      <c r="AC40" t="s">
        <v>1739</v>
      </c>
      <c r="AD40">
        <v>51</v>
      </c>
    </row>
    <row r="41" spans="1:30" ht="15" customHeight="1">
      <c r="A41" s="162" t="s">
        <v>44</v>
      </c>
      <c r="B41" s="163"/>
      <c r="C41" s="133" t="s">
        <v>283</v>
      </c>
      <c r="D41" s="192"/>
      <c r="E41" s="192"/>
      <c r="F41" s="192"/>
      <c r="G41" s="192"/>
      <c r="H41" s="34" t="str">
        <f>IF(PodDop!Q1&gt;0,"DA","NE")</f>
        <v>DA</v>
      </c>
      <c r="I41" s="164" t="s">
        <v>1482</v>
      </c>
      <c r="J41" s="164"/>
      <c r="K41" s="164"/>
      <c r="L41" s="164"/>
      <c r="M41" s="164"/>
      <c r="N41" s="165"/>
      <c r="P41">
        <v>13</v>
      </c>
      <c r="Q41" t="s">
        <v>1433</v>
      </c>
      <c r="R41">
        <v>14</v>
      </c>
      <c r="T41">
        <v>13</v>
      </c>
      <c r="U41" t="s">
        <v>1277</v>
      </c>
      <c r="Z41" s="17" t="s">
        <v>324</v>
      </c>
      <c r="AB41">
        <v>13</v>
      </c>
      <c r="AC41" t="s">
        <v>1592</v>
      </c>
      <c r="AD41">
        <v>51</v>
      </c>
    </row>
    <row r="42" spans="1:30" ht="7.5" customHeight="1">
      <c r="A42" s="63"/>
      <c r="B42" s="63"/>
      <c r="C42" s="117"/>
      <c r="D42" s="30"/>
      <c r="E42" s="30"/>
      <c r="F42" s="30"/>
      <c r="G42" s="30"/>
      <c r="H42" s="30"/>
      <c r="I42" s="165"/>
      <c r="J42" s="165"/>
      <c r="K42" s="165"/>
      <c r="L42" s="165"/>
      <c r="M42" s="165"/>
      <c r="N42" s="165"/>
      <c r="P42">
        <v>15</v>
      </c>
      <c r="Q42" t="s">
        <v>1030</v>
      </c>
      <c r="R42">
        <v>20</v>
      </c>
      <c r="T42">
        <v>14</v>
      </c>
      <c r="U42" t="s">
        <v>1772</v>
      </c>
      <c r="Z42" s="17" t="s">
        <v>325</v>
      </c>
      <c r="AB42">
        <v>14</v>
      </c>
      <c r="AC42" t="s">
        <v>1645</v>
      </c>
      <c r="AD42">
        <v>51</v>
      </c>
    </row>
    <row r="43" spans="1:30" ht="15" customHeight="1">
      <c r="A43" s="162" t="s">
        <v>1555</v>
      </c>
      <c r="B43" s="163"/>
      <c r="C43" s="133" t="s">
        <v>283</v>
      </c>
      <c r="D43" s="145" t="s">
        <v>1310</v>
      </c>
      <c r="E43" s="193"/>
      <c r="F43" s="194"/>
      <c r="G43" s="30"/>
      <c r="H43" s="81" t="s">
        <v>283</v>
      </c>
      <c r="I43" s="164" t="s">
        <v>110</v>
      </c>
      <c r="J43" s="164"/>
      <c r="K43" s="164"/>
      <c r="L43" s="164"/>
      <c r="M43" s="164"/>
      <c r="N43" s="165"/>
      <c r="P43">
        <v>16</v>
      </c>
      <c r="Q43" t="s">
        <v>1455</v>
      </c>
      <c r="R43">
        <v>14</v>
      </c>
      <c r="T43">
        <v>15</v>
      </c>
      <c r="U43" t="s">
        <v>1726</v>
      </c>
      <c r="Z43" s="17" t="s">
        <v>326</v>
      </c>
      <c r="AB43">
        <v>15</v>
      </c>
      <c r="AC43" t="s">
        <v>1805</v>
      </c>
      <c r="AD43">
        <v>51</v>
      </c>
    </row>
    <row r="44" spans="1:30" ht="7.5" customHeight="1">
      <c r="A44" s="63"/>
      <c r="B44" s="63"/>
      <c r="C44" s="30"/>
      <c r="D44" s="30"/>
      <c r="E44" s="30"/>
      <c r="F44" s="30"/>
      <c r="G44" s="30"/>
      <c r="H44" s="30"/>
      <c r="I44" s="165"/>
      <c r="J44" s="165"/>
      <c r="K44" s="165"/>
      <c r="L44" s="165"/>
      <c r="M44" s="165"/>
      <c r="N44" s="165"/>
      <c r="P44">
        <v>17</v>
      </c>
      <c r="Q44" t="s">
        <v>1217</v>
      </c>
      <c r="R44">
        <v>13</v>
      </c>
      <c r="T44">
        <v>16</v>
      </c>
      <c r="U44" t="s">
        <v>1624</v>
      </c>
      <c r="Z44" s="17" t="s">
        <v>327</v>
      </c>
      <c r="AB44">
        <v>81</v>
      </c>
      <c r="AC44" t="s">
        <v>163</v>
      </c>
      <c r="AD44">
        <v>5</v>
      </c>
    </row>
    <row r="45" spans="1:30" ht="15" customHeight="1">
      <c r="A45" s="162" t="s">
        <v>1801</v>
      </c>
      <c r="B45" s="163"/>
      <c r="C45" s="133">
        <v>1</v>
      </c>
      <c r="D45" s="239" t="str">
        <f>IF(C45&lt;&gt;"",LOOKUP(C45,T52:T54,U52:U54),"Svrha predaje još nije odabrana")</f>
        <v>Predaja samo u statističke svrhe</v>
      </c>
      <c r="E45" s="240"/>
      <c r="F45" s="240"/>
      <c r="G45" s="192"/>
      <c r="H45" s="34" t="str">
        <f>IF(OR(NT_I!Q1&lt;&gt;0,NT_D!Q1&lt;&gt;0),"DA","NE")</f>
        <v>NE</v>
      </c>
      <c r="I45" s="164" t="s">
        <v>65</v>
      </c>
      <c r="J45" s="164"/>
      <c r="K45" s="164"/>
      <c r="L45" s="164"/>
      <c r="M45" s="164"/>
      <c r="N45" s="165"/>
      <c r="P45">
        <v>18</v>
      </c>
      <c r="Q45" t="s">
        <v>962</v>
      </c>
      <c r="R45">
        <v>7</v>
      </c>
      <c r="T45">
        <v>17</v>
      </c>
      <c r="U45" t="s">
        <v>1620</v>
      </c>
      <c r="Z45" s="17" t="s">
        <v>328</v>
      </c>
      <c r="AB45">
        <v>99</v>
      </c>
      <c r="AC45" t="s">
        <v>1831</v>
      </c>
      <c r="AD45">
        <v>51</v>
      </c>
    </row>
    <row r="46" spans="1:26" ht="7.5" customHeight="1">
      <c r="A46" s="63"/>
      <c r="B46" s="63"/>
      <c r="C46" s="117"/>
      <c r="D46" s="240"/>
      <c r="E46" s="240"/>
      <c r="F46" s="240"/>
      <c r="G46" s="192"/>
      <c r="H46" s="30"/>
      <c r="I46" s="165"/>
      <c r="J46" s="165"/>
      <c r="K46" s="165"/>
      <c r="L46" s="165"/>
      <c r="M46" s="165"/>
      <c r="N46" s="165"/>
      <c r="P46">
        <v>19</v>
      </c>
      <c r="Q46" t="s">
        <v>1285</v>
      </c>
      <c r="R46">
        <v>5</v>
      </c>
      <c r="T46">
        <v>18</v>
      </c>
      <c r="U46" t="s">
        <v>1228</v>
      </c>
      <c r="Z46" s="17" t="s">
        <v>329</v>
      </c>
    </row>
    <row r="47" spans="1:26" ht="15" customHeight="1">
      <c r="A47" s="162" t="s">
        <v>1721</v>
      </c>
      <c r="B47" s="163"/>
      <c r="C47" s="133">
        <v>1</v>
      </c>
      <c r="D47" s="195" t="e">
        <f>IF(C47&lt;&gt;"",LOOKUP(C47,#REF!,#REF!),"Veličina nije upisana")</f>
        <v>#REF!</v>
      </c>
      <c r="E47" s="196"/>
      <c r="F47" s="196"/>
      <c r="G47" s="196"/>
      <c r="H47" s="81" t="s">
        <v>283</v>
      </c>
      <c r="I47" s="164" t="s">
        <v>93</v>
      </c>
      <c r="J47" s="164"/>
      <c r="K47" s="164"/>
      <c r="L47" s="164"/>
      <c r="M47" s="164"/>
      <c r="N47" s="165"/>
      <c r="P47">
        <v>20</v>
      </c>
      <c r="Q47" t="s">
        <v>1097</v>
      </c>
      <c r="R47">
        <v>13</v>
      </c>
      <c r="T47">
        <v>19</v>
      </c>
      <c r="U47" t="s">
        <v>1822</v>
      </c>
      <c r="Z47" s="17" t="s">
        <v>330</v>
      </c>
    </row>
    <row r="48" spans="1:26" ht="7.5" customHeight="1">
      <c r="A48" s="63"/>
      <c r="B48" s="63"/>
      <c r="C48" s="30"/>
      <c r="D48" s="196"/>
      <c r="E48" s="196"/>
      <c r="F48" s="196"/>
      <c r="G48" s="196"/>
      <c r="H48" s="30"/>
      <c r="I48" s="165"/>
      <c r="J48" s="165"/>
      <c r="K48" s="165"/>
      <c r="L48" s="165"/>
      <c r="M48" s="165"/>
      <c r="N48" s="165"/>
      <c r="P48">
        <v>21</v>
      </c>
      <c r="Q48" t="s">
        <v>963</v>
      </c>
      <c r="R48">
        <v>14</v>
      </c>
      <c r="T48">
        <v>20</v>
      </c>
      <c r="U48" t="s">
        <v>1612</v>
      </c>
      <c r="Z48" s="17" t="s">
        <v>331</v>
      </c>
    </row>
    <row r="49" spans="1:26" ht="15" customHeight="1">
      <c r="A49" s="162" t="s">
        <v>1773</v>
      </c>
      <c r="B49" s="163"/>
      <c r="C49" s="133">
        <v>11</v>
      </c>
      <c r="D49" s="195" t="str">
        <f>IF(C49&lt;&gt;"",LOOKUP(C49,AF29:AF36,AG29:AG36),"Oznaka vlasništva nije upisana")</f>
        <v>Državno vlasništvo (javno, komunalno i slično)</v>
      </c>
      <c r="E49" s="196"/>
      <c r="F49" s="196"/>
      <c r="G49" s="196"/>
      <c r="H49" s="81" t="s">
        <v>283</v>
      </c>
      <c r="I49" s="164" t="s">
        <v>1783</v>
      </c>
      <c r="J49" s="164"/>
      <c r="K49" s="164"/>
      <c r="L49" s="164"/>
      <c r="M49" s="164"/>
      <c r="N49" s="165"/>
      <c r="P49">
        <v>22</v>
      </c>
      <c r="Q49" t="s">
        <v>1494</v>
      </c>
      <c r="R49">
        <v>13</v>
      </c>
      <c r="T49">
        <v>21</v>
      </c>
      <c r="U49" t="s">
        <v>1386</v>
      </c>
      <c r="Z49" s="17" t="s">
        <v>332</v>
      </c>
    </row>
    <row r="50" spans="1:26" ht="7.5" customHeight="1">
      <c r="A50" s="63"/>
      <c r="B50" s="63"/>
      <c r="C50" s="30"/>
      <c r="D50" s="196"/>
      <c r="E50" s="196"/>
      <c r="F50" s="196"/>
      <c r="G50" s="196"/>
      <c r="H50" s="30"/>
      <c r="I50" s="165"/>
      <c r="J50" s="165"/>
      <c r="K50" s="165"/>
      <c r="L50" s="165"/>
      <c r="M50" s="165"/>
      <c r="N50" s="165"/>
      <c r="P50">
        <v>23</v>
      </c>
      <c r="Q50" t="s">
        <v>1099</v>
      </c>
      <c r="R50">
        <v>14</v>
      </c>
      <c r="Z50" s="17" t="s">
        <v>333</v>
      </c>
    </row>
    <row r="51" spans="1:26" ht="15" customHeight="1">
      <c r="A51" s="162" t="s">
        <v>1600</v>
      </c>
      <c r="B51" s="163"/>
      <c r="C51" s="136" t="s">
        <v>287</v>
      </c>
      <c r="D51" s="30"/>
      <c r="E51" s="136" t="s">
        <v>281</v>
      </c>
      <c r="F51" s="30"/>
      <c r="G51" s="63"/>
      <c r="H51" s="81" t="s">
        <v>283</v>
      </c>
      <c r="I51" s="164" t="s">
        <v>1746</v>
      </c>
      <c r="J51" s="164"/>
      <c r="K51" s="164"/>
      <c r="L51" s="164"/>
      <c r="M51" s="164"/>
      <c r="N51" s="165"/>
      <c r="P51">
        <v>24</v>
      </c>
      <c r="Q51" t="s">
        <v>1218</v>
      </c>
      <c r="R51">
        <v>7</v>
      </c>
      <c r="T51" t="s">
        <v>1324</v>
      </c>
      <c r="U51" t="s">
        <v>1368</v>
      </c>
      <c r="Z51" s="17" t="s">
        <v>334</v>
      </c>
    </row>
    <row r="52" spans="1:26" ht="12" customHeight="1">
      <c r="A52" s="63"/>
      <c r="B52" s="63"/>
      <c r="C52" s="117" t="s">
        <v>1781</v>
      </c>
      <c r="D52" s="30"/>
      <c r="E52" s="117" t="s">
        <v>1595</v>
      </c>
      <c r="F52" s="30"/>
      <c r="G52" s="63"/>
      <c r="H52" s="30"/>
      <c r="I52" s="165"/>
      <c r="J52" s="165"/>
      <c r="K52" s="165"/>
      <c r="L52" s="165"/>
      <c r="M52" s="165"/>
      <c r="N52" s="165"/>
      <c r="P52">
        <v>25</v>
      </c>
      <c r="Q52" t="s">
        <v>964</v>
      </c>
      <c r="R52">
        <v>19</v>
      </c>
      <c r="T52">
        <v>1</v>
      </c>
      <c r="U52" t="s">
        <v>100</v>
      </c>
      <c r="Z52" s="17" t="s">
        <v>335</v>
      </c>
    </row>
    <row r="53" spans="1:26" ht="15" customHeight="1">
      <c r="A53" s="232" t="s">
        <v>1806</v>
      </c>
      <c r="B53" s="233"/>
      <c r="C53" s="138">
        <v>8</v>
      </c>
      <c r="D53" s="119"/>
      <c r="E53" s="138">
        <v>8</v>
      </c>
      <c r="F53" s="119"/>
      <c r="G53" s="63"/>
      <c r="H53" s="81" t="s">
        <v>283</v>
      </c>
      <c r="I53" s="164" t="s">
        <v>165</v>
      </c>
      <c r="J53" s="164"/>
      <c r="K53" s="164"/>
      <c r="L53" s="164"/>
      <c r="M53" s="164"/>
      <c r="N53" s="165"/>
      <c r="P53">
        <v>26</v>
      </c>
      <c r="Q53" t="s">
        <v>1356</v>
      </c>
      <c r="R53">
        <v>16</v>
      </c>
      <c r="T53">
        <v>2</v>
      </c>
      <c r="U53" t="s">
        <v>1740</v>
      </c>
      <c r="Z53" s="17" t="s">
        <v>336</v>
      </c>
    </row>
    <row r="54" spans="1:26" ht="12" customHeight="1">
      <c r="A54" s="234"/>
      <c r="B54" s="234"/>
      <c r="C54" s="188" t="s">
        <v>1627</v>
      </c>
      <c r="D54" s="189"/>
      <c r="E54" s="188" t="s">
        <v>1766</v>
      </c>
      <c r="F54" s="189"/>
      <c r="G54" s="63"/>
      <c r="H54" s="30"/>
      <c r="I54" s="165"/>
      <c r="J54" s="165"/>
      <c r="K54" s="165"/>
      <c r="L54" s="165"/>
      <c r="M54" s="165"/>
      <c r="N54" s="165"/>
      <c r="P54">
        <v>27</v>
      </c>
      <c r="Q54" t="s">
        <v>291</v>
      </c>
      <c r="R54">
        <v>17</v>
      </c>
      <c r="T54">
        <v>3</v>
      </c>
      <c r="U54" t="s">
        <v>177</v>
      </c>
      <c r="Z54" s="17" t="s">
        <v>337</v>
      </c>
    </row>
    <row r="55" spans="1:26" ht="15" customHeight="1">
      <c r="A55" s="235" t="s">
        <v>1790</v>
      </c>
      <c r="B55" s="236"/>
      <c r="C55" s="138">
        <v>8</v>
      </c>
      <c r="D55" s="119"/>
      <c r="E55" s="139">
        <v>8</v>
      </c>
      <c r="F55" s="119"/>
      <c r="G55" s="63"/>
      <c r="H55" s="81" t="s">
        <v>283</v>
      </c>
      <c r="I55" s="164" t="s">
        <v>196</v>
      </c>
      <c r="J55" s="164"/>
      <c r="K55" s="164"/>
      <c r="L55" s="164"/>
      <c r="M55" s="164"/>
      <c r="N55" s="165"/>
      <c r="P55">
        <v>29</v>
      </c>
      <c r="Q55" t="s">
        <v>1033</v>
      </c>
      <c r="R55">
        <v>16</v>
      </c>
      <c r="Z55" s="17" t="s">
        <v>338</v>
      </c>
    </row>
    <row r="56" spans="1:26" ht="12" customHeight="1">
      <c r="A56" s="235"/>
      <c r="B56" s="235"/>
      <c r="C56" s="188" t="s">
        <v>1627</v>
      </c>
      <c r="D56" s="189"/>
      <c r="E56" s="190" t="s">
        <v>1766</v>
      </c>
      <c r="F56" s="189"/>
      <c r="G56" s="63"/>
      <c r="H56" s="30"/>
      <c r="I56" s="164"/>
      <c r="J56" s="164"/>
      <c r="K56" s="164"/>
      <c r="L56" s="164"/>
      <c r="M56" s="164"/>
      <c r="N56" s="165"/>
      <c r="P56">
        <v>30</v>
      </c>
      <c r="Q56" t="s">
        <v>1287</v>
      </c>
      <c r="R56">
        <v>4</v>
      </c>
      <c r="T56" t="s">
        <v>306</v>
      </c>
      <c r="U56" t="s">
        <v>1254</v>
      </c>
      <c r="Z56" s="17" t="s">
        <v>339</v>
      </c>
    </row>
    <row r="57" spans="1:26" ht="15" customHeight="1">
      <c r="A57" s="204" t="s">
        <v>1656</v>
      </c>
      <c r="B57" s="205"/>
      <c r="C57" s="138">
        <v>12</v>
      </c>
      <c r="D57" s="30"/>
      <c r="E57" s="138">
        <v>12</v>
      </c>
      <c r="F57" s="30"/>
      <c r="G57" s="63"/>
      <c r="H57" s="81" t="s">
        <v>283</v>
      </c>
      <c r="I57" s="164" t="s">
        <v>253</v>
      </c>
      <c r="J57" s="242"/>
      <c r="K57" s="242"/>
      <c r="L57" s="242"/>
      <c r="M57" s="242"/>
      <c r="N57" s="242"/>
      <c r="P57">
        <v>32</v>
      </c>
      <c r="Q57" t="s">
        <v>1513</v>
      </c>
      <c r="R57">
        <v>16</v>
      </c>
      <c r="T57">
        <v>1</v>
      </c>
      <c r="U57" t="s">
        <v>1500</v>
      </c>
      <c r="Z57" s="17" t="s">
        <v>340</v>
      </c>
    </row>
    <row r="58" spans="1:26" ht="19.5" customHeight="1">
      <c r="A58" s="63"/>
      <c r="B58" s="63"/>
      <c r="C58" s="121" t="s">
        <v>1627</v>
      </c>
      <c r="D58" s="30"/>
      <c r="E58" s="117" t="s">
        <v>1766</v>
      </c>
      <c r="F58" s="30"/>
      <c r="G58" s="63"/>
      <c r="H58" s="30"/>
      <c r="I58" s="242"/>
      <c r="J58" s="242"/>
      <c r="K58" s="242"/>
      <c r="L58" s="242"/>
      <c r="M58" s="242"/>
      <c r="N58" s="242"/>
      <c r="P58">
        <v>33</v>
      </c>
      <c r="Q58" t="s">
        <v>1382</v>
      </c>
      <c r="R58">
        <v>1</v>
      </c>
      <c r="T58">
        <v>2</v>
      </c>
      <c r="U58" t="s">
        <v>1663</v>
      </c>
      <c r="Z58" s="17" t="s">
        <v>341</v>
      </c>
    </row>
    <row r="59" spans="1:26" ht="15" customHeight="1">
      <c r="A59" s="210" t="s">
        <v>122</v>
      </c>
      <c r="B59" s="211"/>
      <c r="C59" s="211"/>
      <c r="D59" s="211"/>
      <c r="E59" s="211"/>
      <c r="F59" s="212"/>
      <c r="G59" s="193"/>
      <c r="H59" s="194"/>
      <c r="I59" s="63"/>
      <c r="J59" s="193"/>
      <c r="K59" s="194"/>
      <c r="L59" s="63"/>
      <c r="M59" s="193"/>
      <c r="N59" s="194"/>
      <c r="P59">
        <v>34</v>
      </c>
      <c r="Q59" t="s">
        <v>1100</v>
      </c>
      <c r="R59">
        <v>1</v>
      </c>
      <c r="T59">
        <v>3</v>
      </c>
      <c r="U59" t="s">
        <v>1566</v>
      </c>
      <c r="Z59" s="17" t="s">
        <v>342</v>
      </c>
    </row>
    <row r="60" spans="1:26" ht="7.5" customHeight="1">
      <c r="A60" s="120"/>
      <c r="B60" s="120"/>
      <c r="C60" s="63"/>
      <c r="D60" s="63"/>
      <c r="E60" s="63"/>
      <c r="F60" s="63"/>
      <c r="G60" s="215"/>
      <c r="H60" s="203"/>
      <c r="I60" s="63"/>
      <c r="J60" s="63"/>
      <c r="K60" s="122"/>
      <c r="L60" s="63"/>
      <c r="M60" s="215"/>
      <c r="N60" s="203"/>
      <c r="P60">
        <v>35</v>
      </c>
      <c r="Q60" t="s">
        <v>1288</v>
      </c>
      <c r="R60">
        <v>11</v>
      </c>
      <c r="Z60" s="17" t="s">
        <v>343</v>
      </c>
    </row>
    <row r="61" spans="1:26" ht="15" customHeight="1">
      <c r="A61" s="213" t="s">
        <v>195</v>
      </c>
      <c r="B61" s="213"/>
      <c r="C61" s="213"/>
      <c r="D61" s="213"/>
      <c r="E61" s="213"/>
      <c r="F61" s="214"/>
      <c r="G61" s="193"/>
      <c r="H61" s="194"/>
      <c r="I61" s="123"/>
      <c r="J61" s="193"/>
      <c r="K61" s="194"/>
      <c r="L61" s="123"/>
      <c r="M61" s="193"/>
      <c r="N61" s="194"/>
      <c r="P61">
        <v>36</v>
      </c>
      <c r="Q61" t="s">
        <v>1219</v>
      </c>
      <c r="R61">
        <v>5</v>
      </c>
      <c r="Z61" s="17" t="s">
        <v>344</v>
      </c>
    </row>
    <row r="62" spans="1:26" ht="19.5" customHeight="1">
      <c r="A62" s="124"/>
      <c r="B62" s="124"/>
      <c r="C62" s="201"/>
      <c r="D62" s="202"/>
      <c r="E62" s="30"/>
      <c r="F62" s="201"/>
      <c r="G62" s="203"/>
      <c r="H62" s="125"/>
      <c r="I62" s="30"/>
      <c r="J62" s="30"/>
      <c r="K62" s="30"/>
      <c r="L62" s="30"/>
      <c r="M62" s="125"/>
      <c r="N62" s="125"/>
      <c r="P62">
        <v>37</v>
      </c>
      <c r="Q62" t="s">
        <v>1034</v>
      </c>
      <c r="R62">
        <v>9</v>
      </c>
      <c r="Z62" s="17" t="s">
        <v>345</v>
      </c>
    </row>
    <row r="63" spans="1:26" ht="15" customHeight="1">
      <c r="A63" s="204" t="s">
        <v>1644</v>
      </c>
      <c r="B63" s="205"/>
      <c r="C63" s="193" t="s">
        <v>1214</v>
      </c>
      <c r="D63" s="194"/>
      <c r="E63" s="63"/>
      <c r="F63" s="178" t="s">
        <v>960</v>
      </c>
      <c r="G63" s="182"/>
      <c r="H63" s="182"/>
      <c r="I63" s="182"/>
      <c r="J63" s="182"/>
      <c r="K63" s="182"/>
      <c r="L63" s="182"/>
      <c r="M63" s="182"/>
      <c r="N63" s="183"/>
      <c r="P63">
        <v>38</v>
      </c>
      <c r="Q63" t="s">
        <v>1434</v>
      </c>
      <c r="R63">
        <v>8</v>
      </c>
      <c r="Z63" s="17" t="s">
        <v>346</v>
      </c>
    </row>
    <row r="64" spans="1:26" ht="12" customHeight="1">
      <c r="A64" s="124"/>
      <c r="B64" s="124"/>
      <c r="C64" s="201" t="s">
        <v>1821</v>
      </c>
      <c r="D64" s="202"/>
      <c r="E64" s="30"/>
      <c r="F64" s="190" t="s">
        <v>1493</v>
      </c>
      <c r="G64" s="231"/>
      <c r="H64" s="125"/>
      <c r="I64" s="125"/>
      <c r="J64" s="125"/>
      <c r="K64" s="125"/>
      <c r="L64" s="125"/>
      <c r="M64" s="125"/>
      <c r="N64" s="125"/>
      <c r="P64">
        <v>39</v>
      </c>
      <c r="Q64" t="s">
        <v>1495</v>
      </c>
      <c r="R64">
        <v>12</v>
      </c>
      <c r="Z64" s="17" t="s">
        <v>347</v>
      </c>
    </row>
    <row r="65" spans="1:26" ht="15" customHeight="1">
      <c r="A65" s="204" t="s">
        <v>1646</v>
      </c>
      <c r="B65" s="205"/>
      <c r="C65" s="178" t="s">
        <v>1677</v>
      </c>
      <c r="D65" s="179"/>
      <c r="E65" s="179"/>
      <c r="F65" s="179"/>
      <c r="G65" s="179"/>
      <c r="H65" s="179"/>
      <c r="I65" s="179"/>
      <c r="J65" s="180"/>
      <c r="K65" s="63"/>
      <c r="L65" s="63"/>
      <c r="M65" s="63"/>
      <c r="N65" s="126" t="str">
        <f>"Verzija Excel datoteke: "&amp;MID(Skriveni!B4,1,1)&amp;"."&amp;MID(Skriveni!B4,2,1)&amp;"."&amp;MID(Skriveni!B4,3,1)&amp;"."</f>
        <v>Verzija Excel datoteke: 2.0.4.</v>
      </c>
      <c r="P65">
        <v>40</v>
      </c>
      <c r="Q65" t="s">
        <v>1289</v>
      </c>
      <c r="R65">
        <v>18</v>
      </c>
      <c r="Z65" s="17" t="s">
        <v>348</v>
      </c>
    </row>
    <row r="66" spans="1:26" ht="12" customHeight="1">
      <c r="A66" s="63"/>
      <c r="B66" s="63"/>
      <c r="C66" s="127" t="s">
        <v>1843</v>
      </c>
      <c r="D66" s="63"/>
      <c r="E66" s="63"/>
      <c r="F66" s="63"/>
      <c r="G66" s="63"/>
      <c r="H66" s="63"/>
      <c r="I66" s="63"/>
      <c r="J66" s="63"/>
      <c r="K66" s="63"/>
      <c r="L66" s="63"/>
      <c r="M66" s="63"/>
      <c r="N66" s="30"/>
      <c r="P66">
        <v>41</v>
      </c>
      <c r="Q66" t="s">
        <v>1607</v>
      </c>
      <c r="R66">
        <v>2</v>
      </c>
      <c r="Z66" s="17" t="s">
        <v>349</v>
      </c>
    </row>
    <row r="67" spans="1:26" ht="15" customHeight="1">
      <c r="A67" s="204" t="s">
        <v>1269</v>
      </c>
      <c r="B67" s="205"/>
      <c r="C67" s="198" t="s">
        <v>1093</v>
      </c>
      <c r="D67" s="199"/>
      <c r="E67" s="200"/>
      <c r="F67" s="63"/>
      <c r="G67" s="115" t="s">
        <v>1330</v>
      </c>
      <c r="H67" s="198" t="s">
        <v>1094</v>
      </c>
      <c r="I67" s="199"/>
      <c r="J67" s="200"/>
      <c r="K67" s="63"/>
      <c r="L67" s="63"/>
      <c r="M67" s="63"/>
      <c r="N67" s="30"/>
      <c r="P67">
        <v>42</v>
      </c>
      <c r="Q67" t="s">
        <v>930</v>
      </c>
      <c r="R67">
        <v>18</v>
      </c>
      <c r="Z67" s="17" t="s">
        <v>350</v>
      </c>
    </row>
    <row r="68" spans="1:26" ht="7.5" customHeight="1">
      <c r="A68" s="63"/>
      <c r="B68" s="63"/>
      <c r="C68" s="127"/>
      <c r="D68" s="63"/>
      <c r="E68" s="63"/>
      <c r="F68" s="63"/>
      <c r="G68" s="63"/>
      <c r="H68" s="63"/>
      <c r="I68" s="63"/>
      <c r="J68" s="63"/>
      <c r="K68" s="63"/>
      <c r="L68" s="63"/>
      <c r="M68" s="63"/>
      <c r="N68" s="30"/>
      <c r="P68">
        <v>43</v>
      </c>
      <c r="Q68" t="s">
        <v>966</v>
      </c>
      <c r="R68">
        <v>18</v>
      </c>
      <c r="Z68" s="17" t="s">
        <v>351</v>
      </c>
    </row>
    <row r="69" spans="1:26" ht="15" customHeight="1">
      <c r="A69" s="204" t="s">
        <v>1704</v>
      </c>
      <c r="B69" s="205"/>
      <c r="C69" s="230" t="s">
        <v>1626</v>
      </c>
      <c r="D69" s="199"/>
      <c r="E69" s="199"/>
      <c r="F69" s="199"/>
      <c r="G69" s="199"/>
      <c r="H69" s="199"/>
      <c r="I69" s="199"/>
      <c r="J69" s="200"/>
      <c r="K69" s="63"/>
      <c r="L69" s="63"/>
      <c r="M69" s="63"/>
      <c r="N69" s="30"/>
      <c r="P69">
        <v>44</v>
      </c>
      <c r="Q69" t="s">
        <v>967</v>
      </c>
      <c r="R69">
        <v>16</v>
      </c>
      <c r="Z69" s="17" t="s">
        <v>352</v>
      </c>
    </row>
    <row r="70" spans="1:26" ht="12" customHeight="1">
      <c r="A70" s="63"/>
      <c r="B70" s="63"/>
      <c r="C70" s="63"/>
      <c r="D70" s="63"/>
      <c r="E70" s="63"/>
      <c r="F70" s="63"/>
      <c r="G70" s="63"/>
      <c r="H70" s="63"/>
      <c r="I70" s="63"/>
      <c r="J70" s="63"/>
      <c r="K70" s="63"/>
      <c r="L70" s="63"/>
      <c r="M70" s="63"/>
      <c r="N70" s="30"/>
      <c r="P70">
        <v>46</v>
      </c>
      <c r="Q70" t="s">
        <v>1035</v>
      </c>
      <c r="R70">
        <v>12</v>
      </c>
      <c r="Z70" s="17" t="s">
        <v>353</v>
      </c>
    </row>
    <row r="71" spans="1:26" ht="15" customHeight="1">
      <c r="A71" s="162" t="s">
        <v>1488</v>
      </c>
      <c r="B71" s="197"/>
      <c r="C71" s="198" t="s">
        <v>1649</v>
      </c>
      <c r="D71" s="199"/>
      <c r="E71" s="199"/>
      <c r="F71" s="199"/>
      <c r="G71" s="199"/>
      <c r="H71" s="200"/>
      <c r="I71" s="63"/>
      <c r="J71" s="128"/>
      <c r="K71" s="128"/>
      <c r="L71" s="128"/>
      <c r="M71" s="128"/>
      <c r="N71" s="128"/>
      <c r="P71">
        <v>47</v>
      </c>
      <c r="Q71" t="s">
        <v>1221</v>
      </c>
      <c r="R71">
        <v>18</v>
      </c>
      <c r="Z71" s="17" t="s">
        <v>354</v>
      </c>
    </row>
    <row r="72" spans="1:26" ht="12" customHeight="1">
      <c r="A72" s="129"/>
      <c r="B72" s="129"/>
      <c r="C72" s="208" t="s">
        <v>90</v>
      </c>
      <c r="D72" s="209"/>
      <c r="E72" s="209"/>
      <c r="F72" s="209"/>
      <c r="G72" s="209"/>
      <c r="H72" s="209"/>
      <c r="I72" s="63"/>
      <c r="J72" s="130"/>
      <c r="K72" s="130"/>
      <c r="L72" s="130"/>
      <c r="M72" s="131"/>
      <c r="N72" s="131"/>
      <c r="P72">
        <v>48</v>
      </c>
      <c r="Q72" t="s">
        <v>1101</v>
      </c>
      <c r="R72">
        <v>5</v>
      </c>
      <c r="Z72" s="17" t="s">
        <v>355</v>
      </c>
    </row>
    <row r="73" spans="1:26" ht="49.5" customHeight="1" thickBot="1">
      <c r="A73" s="132" t="e">
        <f>IF(#REF!&gt;0,"Obrazac još uvijek sadrži neke pogreške! Ako ste završili s popunjavanjem, provjerite radni list Kont. Broj pogreški: "&amp;#REF!,"")</f>
        <v>#REF!</v>
      </c>
      <c r="B73" s="63"/>
      <c r="C73" s="63"/>
      <c r="D73" s="63"/>
      <c r="E73" s="63"/>
      <c r="F73" s="63"/>
      <c r="G73" s="63"/>
      <c r="H73" s="63"/>
      <c r="I73" s="63"/>
      <c r="J73" s="63"/>
      <c r="K73" s="63"/>
      <c r="L73" s="63"/>
      <c r="M73" s="63"/>
      <c r="N73" s="30"/>
      <c r="P73">
        <v>49</v>
      </c>
      <c r="Q73" t="s">
        <v>1290</v>
      </c>
      <c r="R73">
        <v>4</v>
      </c>
      <c r="Z73" s="17" t="s">
        <v>356</v>
      </c>
    </row>
    <row r="74" spans="1:26" ht="12.75" customHeight="1">
      <c r="A74" s="63"/>
      <c r="B74" s="63"/>
      <c r="C74" s="63"/>
      <c r="D74" s="63"/>
      <c r="E74" s="63"/>
      <c r="F74" s="63"/>
      <c r="G74" s="129" t="s">
        <v>942</v>
      </c>
      <c r="H74" s="206" t="s">
        <v>132</v>
      </c>
      <c r="I74" s="207"/>
      <c r="J74" s="207"/>
      <c r="K74" s="207"/>
      <c r="L74" s="207"/>
      <c r="M74" s="63"/>
      <c r="N74" s="30"/>
      <c r="P74">
        <v>50</v>
      </c>
      <c r="Q74" t="s">
        <v>1383</v>
      </c>
      <c r="R74">
        <v>17</v>
      </c>
      <c r="Z74" s="17" t="s">
        <v>357</v>
      </c>
    </row>
    <row r="75" spans="16:26" ht="4.5" customHeight="1">
      <c r="P75">
        <v>51</v>
      </c>
      <c r="Q75" t="s">
        <v>1222</v>
      </c>
      <c r="R75">
        <v>15</v>
      </c>
      <c r="Z75" s="17" t="s">
        <v>358</v>
      </c>
    </row>
    <row r="76" spans="16:26" ht="12.75" hidden="1">
      <c r="P76">
        <v>52</v>
      </c>
      <c r="Q76" t="s">
        <v>931</v>
      </c>
      <c r="R76">
        <v>8</v>
      </c>
      <c r="Z76" s="17" t="s">
        <v>359</v>
      </c>
    </row>
    <row r="77" spans="16:26" ht="12.75" hidden="1">
      <c r="P77">
        <v>53</v>
      </c>
      <c r="Q77" t="s">
        <v>1357</v>
      </c>
      <c r="R77">
        <v>8</v>
      </c>
      <c r="Z77" s="17" t="s">
        <v>360</v>
      </c>
    </row>
    <row r="78" spans="16:26" ht="12.75" hidden="1">
      <c r="P78">
        <v>54</v>
      </c>
      <c r="Q78" t="s">
        <v>968</v>
      </c>
      <c r="R78">
        <v>10</v>
      </c>
      <c r="Z78" s="17" t="s">
        <v>361</v>
      </c>
    </row>
    <row r="79" spans="16:26" ht="12.75" hidden="1">
      <c r="P79">
        <v>55</v>
      </c>
      <c r="Q79" t="s">
        <v>1335</v>
      </c>
      <c r="R79">
        <v>8</v>
      </c>
      <c r="Z79" s="17" t="s">
        <v>362</v>
      </c>
    </row>
    <row r="80" spans="16:26" ht="12.75" hidden="1">
      <c r="P80">
        <v>56</v>
      </c>
      <c r="Q80" t="s">
        <v>1451</v>
      </c>
      <c r="R80">
        <v>10</v>
      </c>
      <c r="Z80" s="17" t="s">
        <v>363</v>
      </c>
    </row>
    <row r="81" spans="16:26" ht="12.75" hidden="1">
      <c r="P81">
        <v>57</v>
      </c>
      <c r="Q81" t="s">
        <v>1510</v>
      </c>
      <c r="R81">
        <v>10</v>
      </c>
      <c r="Z81" s="17" t="s">
        <v>364</v>
      </c>
    </row>
    <row r="82" spans="16:26" ht="12.75" hidden="1">
      <c r="P82">
        <v>58</v>
      </c>
      <c r="Q82" t="s">
        <v>1403</v>
      </c>
      <c r="R82">
        <v>11</v>
      </c>
      <c r="Z82" s="17" t="s">
        <v>365</v>
      </c>
    </row>
    <row r="83" spans="16:26" ht="12.75" hidden="1">
      <c r="P83">
        <v>60</v>
      </c>
      <c r="Q83" t="s">
        <v>1452</v>
      </c>
      <c r="R83">
        <v>20</v>
      </c>
      <c r="Z83" s="17" t="s">
        <v>366</v>
      </c>
    </row>
    <row r="84" spans="16:26" ht="12.75" hidden="1">
      <c r="P84">
        <v>61</v>
      </c>
      <c r="Q84" t="s">
        <v>1336</v>
      </c>
      <c r="R84">
        <v>8</v>
      </c>
      <c r="Z84" s="17" t="s">
        <v>367</v>
      </c>
    </row>
    <row r="85" spans="16:26" ht="12.75" hidden="1">
      <c r="P85">
        <v>63</v>
      </c>
      <c r="Q85" t="s">
        <v>1337</v>
      </c>
      <c r="R85">
        <v>7</v>
      </c>
      <c r="Z85" s="17" t="s">
        <v>368</v>
      </c>
    </row>
    <row r="86" spans="16:26" ht="12.75" hidden="1">
      <c r="P86">
        <v>64</v>
      </c>
      <c r="Q86" t="s">
        <v>1453</v>
      </c>
      <c r="R86">
        <v>14</v>
      </c>
      <c r="Z86" s="17" t="s">
        <v>369</v>
      </c>
    </row>
    <row r="87" spans="16:26" ht="12.75" hidden="1">
      <c r="P87">
        <v>65</v>
      </c>
      <c r="Q87" t="s">
        <v>1338</v>
      </c>
      <c r="R87">
        <v>14</v>
      </c>
      <c r="Z87" s="17" t="s">
        <v>370</v>
      </c>
    </row>
    <row r="88" spans="16:26" ht="12.75" hidden="1">
      <c r="P88">
        <v>66</v>
      </c>
      <c r="Q88" t="s">
        <v>969</v>
      </c>
      <c r="R88">
        <v>14</v>
      </c>
      <c r="Z88" s="17" t="s">
        <v>371</v>
      </c>
    </row>
    <row r="89" spans="16:26" ht="12.75" hidden="1">
      <c r="P89">
        <v>67</v>
      </c>
      <c r="Q89" t="s">
        <v>1104</v>
      </c>
      <c r="R89">
        <v>7</v>
      </c>
      <c r="Z89" s="17" t="s">
        <v>372</v>
      </c>
    </row>
    <row r="90" spans="16:26" ht="12.75" hidden="1">
      <c r="P90">
        <v>68</v>
      </c>
      <c r="Q90" t="s">
        <v>970</v>
      </c>
      <c r="R90">
        <v>12</v>
      </c>
      <c r="Z90" s="17" t="s">
        <v>373</v>
      </c>
    </row>
    <row r="91" spans="16:26" ht="12.75" hidden="1">
      <c r="P91">
        <v>69</v>
      </c>
      <c r="Q91" t="s">
        <v>1107</v>
      </c>
      <c r="R91">
        <v>8</v>
      </c>
      <c r="Z91" s="17" t="s">
        <v>374</v>
      </c>
    </row>
    <row r="92" spans="16:26" ht="12.75" hidden="1">
      <c r="P92">
        <v>70</v>
      </c>
      <c r="Q92" t="s">
        <v>1456</v>
      </c>
      <c r="R92">
        <v>2</v>
      </c>
      <c r="Z92" s="17" t="s">
        <v>375</v>
      </c>
    </row>
    <row r="93" spans="16:26" ht="12.75" hidden="1">
      <c r="P93">
        <v>71</v>
      </c>
      <c r="Q93" t="s">
        <v>1569</v>
      </c>
      <c r="R93">
        <v>7</v>
      </c>
      <c r="Z93" s="17" t="s">
        <v>376</v>
      </c>
    </row>
    <row r="94" spans="16:26" ht="12.75" hidden="1">
      <c r="P94">
        <v>72</v>
      </c>
      <c r="Q94" t="s">
        <v>971</v>
      </c>
      <c r="R94">
        <v>17</v>
      </c>
      <c r="Z94" s="17" t="s">
        <v>377</v>
      </c>
    </row>
    <row r="95" spans="16:26" ht="12.75" hidden="1">
      <c r="P95">
        <v>74</v>
      </c>
      <c r="Q95" t="s">
        <v>1108</v>
      </c>
      <c r="R95">
        <v>8</v>
      </c>
      <c r="Z95" s="17" t="s">
        <v>378</v>
      </c>
    </row>
    <row r="96" spans="16:26" ht="12.75" hidden="1">
      <c r="P96">
        <v>75</v>
      </c>
      <c r="Q96" t="s">
        <v>1570</v>
      </c>
      <c r="R96">
        <v>20</v>
      </c>
      <c r="Z96" s="17" t="s">
        <v>379</v>
      </c>
    </row>
    <row r="97" spans="16:26" ht="12.75" hidden="1">
      <c r="P97">
        <v>77</v>
      </c>
      <c r="Q97" t="s">
        <v>965</v>
      </c>
      <c r="R97">
        <v>17</v>
      </c>
      <c r="Z97" s="17" t="s">
        <v>380</v>
      </c>
    </row>
    <row r="98" spans="16:26" ht="12.75" hidden="1">
      <c r="P98">
        <v>78</v>
      </c>
      <c r="Q98" t="s">
        <v>1435</v>
      </c>
      <c r="R98">
        <v>20</v>
      </c>
      <c r="Z98" s="17" t="s">
        <v>381</v>
      </c>
    </row>
    <row r="99" spans="16:26" ht="12.75" hidden="1">
      <c r="P99">
        <v>79</v>
      </c>
      <c r="Q99" t="s">
        <v>1436</v>
      </c>
      <c r="R99">
        <v>2</v>
      </c>
      <c r="Z99" s="17" t="s">
        <v>382</v>
      </c>
    </row>
    <row r="100" spans="16:26" ht="12.75" hidden="1">
      <c r="P100">
        <v>80</v>
      </c>
      <c r="Q100" t="s">
        <v>1608</v>
      </c>
      <c r="R100">
        <v>5</v>
      </c>
      <c r="Z100" s="17" t="s">
        <v>383</v>
      </c>
    </row>
    <row r="101" spans="16:26" ht="12.75" hidden="1">
      <c r="P101">
        <v>81</v>
      </c>
      <c r="Q101" t="s">
        <v>1550</v>
      </c>
      <c r="R101">
        <v>12</v>
      </c>
      <c r="Z101" s="17" t="s">
        <v>384</v>
      </c>
    </row>
    <row r="102" spans="16:26" ht="12.75" hidden="1">
      <c r="P102">
        <v>82</v>
      </c>
      <c r="Q102" t="s">
        <v>1496</v>
      </c>
      <c r="R102">
        <v>20</v>
      </c>
      <c r="Z102" s="17" t="s">
        <v>385</v>
      </c>
    </row>
    <row r="103" spans="16:26" ht="12.75" hidden="1">
      <c r="P103">
        <v>83</v>
      </c>
      <c r="Q103" t="s">
        <v>1551</v>
      </c>
      <c r="R103">
        <v>3</v>
      </c>
      <c r="Z103" s="17" t="s">
        <v>386</v>
      </c>
    </row>
    <row r="104" spans="16:26" ht="12.75" hidden="1">
      <c r="P104">
        <v>84</v>
      </c>
      <c r="Q104" t="s">
        <v>1384</v>
      </c>
      <c r="R104">
        <v>9</v>
      </c>
      <c r="Z104" s="17" t="s">
        <v>387</v>
      </c>
    </row>
    <row r="105" spans="16:26" ht="12.75" hidden="1">
      <c r="P105">
        <v>85</v>
      </c>
      <c r="Q105" t="s">
        <v>1552</v>
      </c>
      <c r="R105">
        <v>5</v>
      </c>
      <c r="Z105" s="17" t="s">
        <v>388</v>
      </c>
    </row>
    <row r="106" spans="16:26" ht="12.75" hidden="1">
      <c r="P106">
        <v>86</v>
      </c>
      <c r="Q106" t="s">
        <v>1483</v>
      </c>
      <c r="R106">
        <v>14</v>
      </c>
      <c r="Z106" s="17" t="s">
        <v>389</v>
      </c>
    </row>
    <row r="107" spans="16:26" ht="12.75" hidden="1">
      <c r="P107">
        <v>87</v>
      </c>
      <c r="Q107" t="s">
        <v>1024</v>
      </c>
      <c r="R107">
        <v>17</v>
      </c>
      <c r="Z107" s="17" t="s">
        <v>390</v>
      </c>
    </row>
    <row r="108" spans="16:26" ht="12.75" hidden="1">
      <c r="P108">
        <v>88</v>
      </c>
      <c r="Q108" t="s">
        <v>1529</v>
      </c>
      <c r="R108">
        <v>17</v>
      </c>
      <c r="Z108" s="17" t="s">
        <v>391</v>
      </c>
    </row>
    <row r="109" spans="16:26" ht="12.75" hidden="1">
      <c r="P109">
        <v>89</v>
      </c>
      <c r="Q109" t="s">
        <v>1437</v>
      </c>
      <c r="R109">
        <v>20</v>
      </c>
      <c r="Z109" s="17" t="s">
        <v>392</v>
      </c>
    </row>
    <row r="110" spans="16:26" ht="12.75" hidden="1">
      <c r="P110">
        <v>90</v>
      </c>
      <c r="Q110" t="s">
        <v>1515</v>
      </c>
      <c r="R110">
        <v>4</v>
      </c>
      <c r="Z110" s="17" t="s">
        <v>393</v>
      </c>
    </row>
    <row r="111" spans="16:26" ht="12.75" hidden="1">
      <c r="P111">
        <v>91</v>
      </c>
      <c r="Q111" t="s">
        <v>1207</v>
      </c>
      <c r="R111">
        <v>14</v>
      </c>
      <c r="Z111" s="17" t="s">
        <v>394</v>
      </c>
    </row>
    <row r="112" spans="16:26" ht="12.75" hidden="1">
      <c r="P112">
        <v>92</v>
      </c>
      <c r="Q112" t="s">
        <v>1224</v>
      </c>
      <c r="R112">
        <v>16</v>
      </c>
      <c r="Z112" s="17" t="s">
        <v>395</v>
      </c>
    </row>
    <row r="113" spans="16:26" ht="12.75" hidden="1">
      <c r="P113">
        <v>94</v>
      </c>
      <c r="Q113" t="s">
        <v>1037</v>
      </c>
      <c r="R113">
        <v>14</v>
      </c>
      <c r="Z113" s="17" t="s">
        <v>396</v>
      </c>
    </row>
    <row r="114" spans="16:26" ht="12.75" hidden="1">
      <c r="P114">
        <v>95</v>
      </c>
      <c r="Q114" t="s">
        <v>1340</v>
      </c>
      <c r="R114">
        <v>15</v>
      </c>
      <c r="Z114" s="17" t="s">
        <v>397</v>
      </c>
    </row>
    <row r="115" spans="16:26" ht="12.75" hidden="1">
      <c r="P115">
        <v>96</v>
      </c>
      <c r="Q115" t="s">
        <v>972</v>
      </c>
      <c r="R115">
        <v>6</v>
      </c>
      <c r="Z115" s="17" t="s">
        <v>398</v>
      </c>
    </row>
    <row r="116" spans="16:26" ht="12.75" hidden="1">
      <c r="P116">
        <v>97</v>
      </c>
      <c r="Q116" t="s">
        <v>1109</v>
      </c>
      <c r="R116">
        <v>1</v>
      </c>
      <c r="Z116" s="17" t="s">
        <v>399</v>
      </c>
    </row>
    <row r="117" spans="16:26" ht="12.75" hidden="1">
      <c r="P117">
        <v>98</v>
      </c>
      <c r="Q117" t="s">
        <v>1293</v>
      </c>
      <c r="R117">
        <v>19</v>
      </c>
      <c r="Z117" s="17" t="s">
        <v>400</v>
      </c>
    </row>
    <row r="118" spans="16:26" ht="12.75" hidden="1">
      <c r="P118">
        <v>99</v>
      </c>
      <c r="Q118" t="s">
        <v>1294</v>
      </c>
      <c r="R118">
        <v>4</v>
      </c>
      <c r="Z118" s="17" t="s">
        <v>401</v>
      </c>
    </row>
    <row r="119" spans="16:26" ht="12.75" hidden="1">
      <c r="P119">
        <v>100</v>
      </c>
      <c r="Q119" t="s">
        <v>1225</v>
      </c>
      <c r="R119">
        <v>17</v>
      </c>
      <c r="Z119" s="17" t="s">
        <v>402</v>
      </c>
    </row>
    <row r="120" spans="16:26" ht="12.75" hidden="1">
      <c r="P120">
        <v>101</v>
      </c>
      <c r="Q120" t="s">
        <v>1295</v>
      </c>
      <c r="R120">
        <v>1</v>
      </c>
      <c r="Z120" s="17" t="s">
        <v>403</v>
      </c>
    </row>
    <row r="121" spans="16:26" ht="12.75" hidden="1">
      <c r="P121">
        <v>102</v>
      </c>
      <c r="Q121" t="s">
        <v>933</v>
      </c>
      <c r="R121">
        <v>3</v>
      </c>
      <c r="Z121" s="17" t="s">
        <v>404</v>
      </c>
    </row>
    <row r="122" spans="16:26" ht="12.75" hidden="1">
      <c r="P122">
        <v>103</v>
      </c>
      <c r="Q122" t="s">
        <v>1404</v>
      </c>
      <c r="R122">
        <v>14</v>
      </c>
      <c r="Z122" s="17" t="s">
        <v>405</v>
      </c>
    </row>
    <row r="123" spans="16:26" ht="12.75" hidden="1">
      <c r="P123">
        <v>104</v>
      </c>
      <c r="Q123" t="s">
        <v>1568</v>
      </c>
      <c r="R123">
        <v>6</v>
      </c>
      <c r="Z123" s="17" t="s">
        <v>406</v>
      </c>
    </row>
    <row r="124" spans="16:26" ht="12.75" hidden="1">
      <c r="P124">
        <v>105</v>
      </c>
      <c r="Q124" t="s">
        <v>1454</v>
      </c>
      <c r="R124">
        <v>7</v>
      </c>
      <c r="Z124" s="17" t="s">
        <v>407</v>
      </c>
    </row>
    <row r="125" spans="16:26" ht="12.75" hidden="1">
      <c r="P125">
        <v>106</v>
      </c>
      <c r="Q125" t="s">
        <v>1604</v>
      </c>
      <c r="R125">
        <v>14</v>
      </c>
      <c r="Z125" s="17" t="s">
        <v>408</v>
      </c>
    </row>
    <row r="126" spans="16:26" ht="12.75" hidden="1">
      <c r="P126">
        <v>107</v>
      </c>
      <c r="Q126" t="s">
        <v>1511</v>
      </c>
      <c r="R126">
        <v>6</v>
      </c>
      <c r="Z126" s="17" t="s">
        <v>409</v>
      </c>
    </row>
    <row r="127" spans="16:26" ht="12.75" hidden="1">
      <c r="P127">
        <v>108</v>
      </c>
      <c r="Q127" t="s">
        <v>1512</v>
      </c>
      <c r="R127">
        <v>2</v>
      </c>
      <c r="Z127" s="17" t="s">
        <v>410</v>
      </c>
    </row>
    <row r="128" spans="16:26" ht="12.75" hidden="1">
      <c r="P128">
        <v>110</v>
      </c>
      <c r="Q128" t="s">
        <v>973</v>
      </c>
      <c r="R128">
        <v>14</v>
      </c>
      <c r="Z128" s="17" t="s">
        <v>411</v>
      </c>
    </row>
    <row r="129" spans="16:26" ht="12.75" hidden="1">
      <c r="P129">
        <v>111</v>
      </c>
      <c r="Q129" t="s">
        <v>1385</v>
      </c>
      <c r="R129">
        <v>14</v>
      </c>
      <c r="Z129" s="17" t="s">
        <v>412</v>
      </c>
    </row>
    <row r="130" spans="16:26" ht="12.75" hidden="1">
      <c r="P130">
        <v>113</v>
      </c>
      <c r="Q130" t="s">
        <v>1110</v>
      </c>
      <c r="R130">
        <v>15</v>
      </c>
      <c r="Z130" s="17" t="s">
        <v>413</v>
      </c>
    </row>
    <row r="131" spans="16:26" ht="12.75" hidden="1">
      <c r="P131">
        <v>114</v>
      </c>
      <c r="Q131" t="s">
        <v>1609</v>
      </c>
      <c r="R131">
        <v>1</v>
      </c>
      <c r="Z131" s="17" t="s">
        <v>414</v>
      </c>
    </row>
    <row r="132" spans="16:26" ht="12.75" hidden="1">
      <c r="P132">
        <v>115</v>
      </c>
      <c r="Q132" t="s">
        <v>1438</v>
      </c>
      <c r="R132">
        <v>6</v>
      </c>
      <c r="Z132" s="17" t="s">
        <v>415</v>
      </c>
    </row>
    <row r="133" spans="16:26" ht="12.75" hidden="1">
      <c r="P133">
        <v>116</v>
      </c>
      <c r="Q133" t="s">
        <v>1571</v>
      </c>
      <c r="R133">
        <v>14</v>
      </c>
      <c r="Z133" s="17" t="s">
        <v>416</v>
      </c>
    </row>
    <row r="134" spans="16:26" ht="12.75" hidden="1">
      <c r="P134">
        <v>117</v>
      </c>
      <c r="Q134" t="s">
        <v>1406</v>
      </c>
      <c r="R134">
        <v>8</v>
      </c>
      <c r="Z134" s="17" t="s">
        <v>417</v>
      </c>
    </row>
    <row r="135" spans="16:26" ht="12.75" hidden="1">
      <c r="P135">
        <v>118</v>
      </c>
      <c r="Q135" t="s">
        <v>1407</v>
      </c>
      <c r="R135">
        <v>12</v>
      </c>
      <c r="Z135" s="17" t="s">
        <v>418</v>
      </c>
    </row>
    <row r="136" spans="16:26" ht="12.75" hidden="1">
      <c r="P136">
        <v>119</v>
      </c>
      <c r="Q136" t="s">
        <v>1572</v>
      </c>
      <c r="R136">
        <v>7</v>
      </c>
      <c r="Z136" s="17" t="s">
        <v>419</v>
      </c>
    </row>
    <row r="137" spans="16:26" ht="12.75" hidden="1">
      <c r="P137">
        <v>120</v>
      </c>
      <c r="Q137" t="s">
        <v>1497</v>
      </c>
      <c r="R137">
        <v>4</v>
      </c>
      <c r="Z137" s="17" t="s">
        <v>420</v>
      </c>
    </row>
    <row r="138" spans="16:26" ht="12.75" hidden="1">
      <c r="P138">
        <v>121</v>
      </c>
      <c r="Q138" t="s">
        <v>974</v>
      </c>
      <c r="R138">
        <v>3</v>
      </c>
      <c r="Z138" s="17" t="s">
        <v>421</v>
      </c>
    </row>
    <row r="139" spans="16:26" ht="12.75" hidden="1">
      <c r="P139">
        <v>122</v>
      </c>
      <c r="Q139" t="s">
        <v>934</v>
      </c>
      <c r="R139">
        <v>6</v>
      </c>
      <c r="Z139" s="17" t="s">
        <v>422</v>
      </c>
    </row>
    <row r="140" spans="16:26" ht="12.75" hidden="1">
      <c r="P140">
        <v>123</v>
      </c>
      <c r="Q140" t="s">
        <v>1457</v>
      </c>
      <c r="R140">
        <v>20</v>
      </c>
      <c r="Z140" s="17" t="s">
        <v>423</v>
      </c>
    </row>
    <row r="141" spans="16:26" ht="12.75" hidden="1">
      <c r="P141">
        <v>124</v>
      </c>
      <c r="Q141" t="s">
        <v>1114</v>
      </c>
      <c r="R141">
        <v>14</v>
      </c>
      <c r="Z141" s="17" t="s">
        <v>424</v>
      </c>
    </row>
    <row r="142" spans="16:26" ht="12.75" hidden="1">
      <c r="P142">
        <v>125</v>
      </c>
      <c r="Q142" t="s">
        <v>1484</v>
      </c>
      <c r="R142">
        <v>2</v>
      </c>
      <c r="Z142" s="17" t="s">
        <v>425</v>
      </c>
    </row>
    <row r="143" spans="16:26" ht="12.75" hidden="1">
      <c r="P143">
        <v>127</v>
      </c>
      <c r="Q143" t="s">
        <v>1718</v>
      </c>
      <c r="R143">
        <v>12</v>
      </c>
      <c r="Z143" s="17" t="s">
        <v>426</v>
      </c>
    </row>
    <row r="144" spans="16:26" ht="12.75" hidden="1">
      <c r="P144">
        <v>129</v>
      </c>
      <c r="Q144" t="s">
        <v>1498</v>
      </c>
      <c r="R144">
        <v>5</v>
      </c>
      <c r="Z144" s="17" t="s">
        <v>427</v>
      </c>
    </row>
    <row r="145" spans="16:26" ht="12.75" hidden="1">
      <c r="P145">
        <v>130</v>
      </c>
      <c r="Q145" t="s">
        <v>1408</v>
      </c>
      <c r="R145">
        <v>9</v>
      </c>
      <c r="Z145" s="17" t="s">
        <v>428</v>
      </c>
    </row>
    <row r="146" spans="16:26" ht="12.75" hidden="1">
      <c r="P146">
        <v>131</v>
      </c>
      <c r="Q146" t="s">
        <v>1409</v>
      </c>
      <c r="R146">
        <v>13</v>
      </c>
      <c r="Z146" s="17" t="s">
        <v>429</v>
      </c>
    </row>
    <row r="147" spans="16:26" ht="12.75" hidden="1">
      <c r="P147">
        <v>132</v>
      </c>
      <c r="Q147" t="s">
        <v>1516</v>
      </c>
      <c r="R147">
        <v>18</v>
      </c>
      <c r="Z147" s="17" t="s">
        <v>430</v>
      </c>
    </row>
    <row r="148" spans="16:26" ht="12.75" hidden="1">
      <c r="P148">
        <v>133</v>
      </c>
      <c r="Q148" t="s">
        <v>1090</v>
      </c>
      <c r="R148">
        <v>21</v>
      </c>
      <c r="Z148" s="17" t="s">
        <v>431</v>
      </c>
    </row>
    <row r="149" spans="16:26" ht="12.75" hidden="1">
      <c r="P149">
        <v>134</v>
      </c>
      <c r="Q149" t="s">
        <v>1039</v>
      </c>
      <c r="R149">
        <v>17</v>
      </c>
      <c r="Z149" s="17" t="s">
        <v>432</v>
      </c>
    </row>
    <row r="150" spans="16:26" ht="12.75" hidden="1">
      <c r="P150">
        <v>135</v>
      </c>
      <c r="Q150" t="s">
        <v>1040</v>
      </c>
      <c r="R150">
        <v>1</v>
      </c>
      <c r="Z150" s="17" t="s">
        <v>433</v>
      </c>
    </row>
    <row r="151" spans="16:26" ht="12.75" hidden="1">
      <c r="P151">
        <v>136</v>
      </c>
      <c r="Q151" t="s">
        <v>1115</v>
      </c>
      <c r="R151">
        <v>10</v>
      </c>
      <c r="Z151" s="17" t="s">
        <v>434</v>
      </c>
    </row>
    <row r="152" spans="16:26" ht="12.75" hidden="1">
      <c r="P152">
        <v>137</v>
      </c>
      <c r="Q152" t="s">
        <v>1517</v>
      </c>
      <c r="R152">
        <v>16</v>
      </c>
      <c r="Z152" s="17" t="s">
        <v>435</v>
      </c>
    </row>
    <row r="153" spans="16:26" ht="12.75" hidden="1">
      <c r="P153">
        <v>138</v>
      </c>
      <c r="Q153" t="s">
        <v>1518</v>
      </c>
      <c r="R153">
        <v>18</v>
      </c>
      <c r="Z153" s="17" t="s">
        <v>436</v>
      </c>
    </row>
    <row r="154" spans="16:26" ht="12.75" hidden="1">
      <c r="P154">
        <v>139</v>
      </c>
      <c r="Q154" t="s">
        <v>1679</v>
      </c>
      <c r="R154">
        <v>7</v>
      </c>
      <c r="Z154" s="17" t="s">
        <v>437</v>
      </c>
    </row>
    <row r="155" spans="16:26" ht="12.75" hidden="1">
      <c r="P155">
        <v>140</v>
      </c>
      <c r="Q155" t="s">
        <v>1226</v>
      </c>
      <c r="R155">
        <v>12</v>
      </c>
      <c r="Z155" s="17" t="s">
        <v>438</v>
      </c>
    </row>
    <row r="156" spans="16:26" ht="12.75" hidden="1">
      <c r="P156">
        <v>141</v>
      </c>
      <c r="Q156" t="s">
        <v>975</v>
      </c>
      <c r="R156">
        <v>16</v>
      </c>
      <c r="Z156" s="17" t="s">
        <v>439</v>
      </c>
    </row>
    <row r="157" spans="16:26" ht="12.75" hidden="1">
      <c r="P157">
        <v>144</v>
      </c>
      <c r="Q157" t="s">
        <v>1358</v>
      </c>
      <c r="R157">
        <v>7</v>
      </c>
      <c r="Z157" s="17" t="s">
        <v>440</v>
      </c>
    </row>
    <row r="158" spans="16:26" ht="12.75" hidden="1">
      <c r="P158">
        <v>145</v>
      </c>
      <c r="Q158" t="s">
        <v>1116</v>
      </c>
      <c r="R158">
        <v>6</v>
      </c>
      <c r="Z158" s="17" t="s">
        <v>441</v>
      </c>
    </row>
    <row r="159" spans="16:26" ht="12.75" hidden="1">
      <c r="P159">
        <v>146</v>
      </c>
      <c r="Q159" t="s">
        <v>1519</v>
      </c>
      <c r="R159">
        <v>2</v>
      </c>
      <c r="Z159" s="17" t="s">
        <v>442</v>
      </c>
    </row>
    <row r="160" spans="16:26" ht="12.75" hidden="1">
      <c r="P160">
        <v>148</v>
      </c>
      <c r="Q160" t="s">
        <v>1041</v>
      </c>
      <c r="R160">
        <v>17</v>
      </c>
      <c r="Z160" s="17" t="s">
        <v>443</v>
      </c>
    </row>
    <row r="161" spans="16:26" ht="12.75" hidden="1">
      <c r="P161">
        <v>149</v>
      </c>
      <c r="Q161" t="s">
        <v>1499</v>
      </c>
      <c r="R161">
        <v>3</v>
      </c>
      <c r="Z161" s="17" t="s">
        <v>444</v>
      </c>
    </row>
    <row r="162" spans="16:26" ht="12.75" hidden="1">
      <c r="P162">
        <v>150</v>
      </c>
      <c r="Q162" t="s">
        <v>1597</v>
      </c>
      <c r="R162">
        <v>3</v>
      </c>
      <c r="Z162" s="17" t="s">
        <v>445</v>
      </c>
    </row>
    <row r="163" spans="16:26" ht="12.75" hidden="1">
      <c r="P163">
        <v>151</v>
      </c>
      <c r="Q163" t="s">
        <v>1665</v>
      </c>
      <c r="R163">
        <v>5</v>
      </c>
      <c r="Z163" s="17" t="s">
        <v>446</v>
      </c>
    </row>
    <row r="164" spans="16:26" ht="12.75" hidden="1">
      <c r="P164">
        <v>152</v>
      </c>
      <c r="Q164" t="s">
        <v>1428</v>
      </c>
      <c r="R164">
        <v>2</v>
      </c>
      <c r="Z164" s="17" t="s">
        <v>447</v>
      </c>
    </row>
    <row r="165" spans="16:26" ht="12.75" hidden="1">
      <c r="P165">
        <v>153</v>
      </c>
      <c r="Q165" t="s">
        <v>935</v>
      </c>
      <c r="R165">
        <v>17</v>
      </c>
      <c r="Z165" s="17" t="s">
        <v>448</v>
      </c>
    </row>
    <row r="166" spans="16:26" ht="12.75" hidden="1">
      <c r="P166">
        <v>154</v>
      </c>
      <c r="Q166" t="s">
        <v>936</v>
      </c>
      <c r="R166">
        <v>16</v>
      </c>
      <c r="Z166" s="17" t="s">
        <v>449</v>
      </c>
    </row>
    <row r="167" spans="16:26" ht="12.75" hidden="1">
      <c r="P167">
        <v>155</v>
      </c>
      <c r="Q167" t="s">
        <v>1134</v>
      </c>
      <c r="R167">
        <v>17</v>
      </c>
      <c r="Z167" s="17" t="s">
        <v>451</v>
      </c>
    </row>
    <row r="168" spans="16:26" ht="12.75" hidden="1">
      <c r="P168">
        <v>156</v>
      </c>
      <c r="Q168" t="s">
        <v>1047</v>
      </c>
      <c r="R168">
        <v>5</v>
      </c>
      <c r="Z168" s="17" t="s">
        <v>452</v>
      </c>
    </row>
    <row r="169" spans="16:26" ht="12.75" hidden="1">
      <c r="P169">
        <v>158</v>
      </c>
      <c r="Q169" t="s">
        <v>1632</v>
      </c>
      <c r="R169">
        <v>1</v>
      </c>
      <c r="Z169" s="17" t="s">
        <v>453</v>
      </c>
    </row>
    <row r="170" spans="16:26" ht="12.75" hidden="1">
      <c r="P170">
        <v>159</v>
      </c>
      <c r="Q170" t="s">
        <v>1229</v>
      </c>
      <c r="R170">
        <v>16</v>
      </c>
      <c r="Z170" s="17" t="s">
        <v>454</v>
      </c>
    </row>
    <row r="171" spans="16:26" ht="12.75" hidden="1">
      <c r="P171">
        <v>161</v>
      </c>
      <c r="Q171" t="s">
        <v>1135</v>
      </c>
      <c r="R171">
        <v>7</v>
      </c>
      <c r="Z171" s="17" t="s">
        <v>455</v>
      </c>
    </row>
    <row r="172" spans="16:26" ht="12.75" hidden="1">
      <c r="P172">
        <v>163</v>
      </c>
      <c r="Q172" t="s">
        <v>1230</v>
      </c>
      <c r="R172">
        <v>1</v>
      </c>
      <c r="Z172" s="17" t="s">
        <v>456</v>
      </c>
    </row>
    <row r="173" spans="16:26" ht="12.75" hidden="1">
      <c r="P173">
        <v>164</v>
      </c>
      <c r="Q173" t="s">
        <v>1410</v>
      </c>
      <c r="R173">
        <v>11</v>
      </c>
      <c r="Z173" s="17" t="s">
        <v>457</v>
      </c>
    </row>
    <row r="174" spans="16:26" ht="12.75" hidden="1">
      <c r="P174">
        <v>165</v>
      </c>
      <c r="Q174" t="s">
        <v>1520</v>
      </c>
      <c r="R174">
        <v>5</v>
      </c>
      <c r="Z174" s="17" t="s">
        <v>458</v>
      </c>
    </row>
    <row r="175" spans="16:26" ht="12.75" hidden="1">
      <c r="P175">
        <v>166</v>
      </c>
      <c r="Q175" t="s">
        <v>1137</v>
      </c>
      <c r="R175">
        <v>16</v>
      </c>
      <c r="Z175" s="17" t="s">
        <v>459</v>
      </c>
    </row>
    <row r="176" spans="16:26" ht="12.75" hidden="1">
      <c r="P176">
        <v>167</v>
      </c>
      <c r="Q176" t="s">
        <v>1231</v>
      </c>
      <c r="R176">
        <v>13</v>
      </c>
      <c r="Z176" s="17" t="s">
        <v>460</v>
      </c>
    </row>
    <row r="177" spans="16:26" ht="12.75" hidden="1">
      <c r="P177">
        <v>168</v>
      </c>
      <c r="Q177" t="s">
        <v>1299</v>
      </c>
      <c r="R177">
        <v>3</v>
      </c>
      <c r="Z177" s="17" t="s">
        <v>461</v>
      </c>
    </row>
    <row r="178" spans="16:26" ht="12.75" hidden="1">
      <c r="P178">
        <v>169</v>
      </c>
      <c r="Q178" t="s">
        <v>1429</v>
      </c>
      <c r="R178">
        <v>1</v>
      </c>
      <c r="Z178" s="17" t="s">
        <v>462</v>
      </c>
    </row>
    <row r="179" spans="16:26" ht="12.75" hidden="1">
      <c r="P179">
        <v>170</v>
      </c>
      <c r="Q179" t="s">
        <v>1138</v>
      </c>
      <c r="R179">
        <v>8</v>
      </c>
      <c r="Z179" s="17" t="s">
        <v>463</v>
      </c>
    </row>
    <row r="180" spans="16:26" ht="12.75" hidden="1">
      <c r="P180">
        <v>171</v>
      </c>
      <c r="Q180" t="s">
        <v>979</v>
      </c>
      <c r="R180">
        <v>17</v>
      </c>
      <c r="Z180" s="17" t="s">
        <v>464</v>
      </c>
    </row>
    <row r="181" spans="16:26" ht="12.75" hidden="1">
      <c r="P181">
        <v>172</v>
      </c>
      <c r="Q181" t="s">
        <v>1232</v>
      </c>
      <c r="R181">
        <v>4</v>
      </c>
      <c r="Z181" s="17" t="s">
        <v>465</v>
      </c>
    </row>
    <row r="182" spans="16:26" ht="12.75" hidden="1">
      <c r="P182">
        <v>173</v>
      </c>
      <c r="Q182" t="s">
        <v>938</v>
      </c>
      <c r="R182">
        <v>13</v>
      </c>
      <c r="Z182" s="17" t="s">
        <v>466</v>
      </c>
    </row>
    <row r="183" spans="16:26" ht="12.75" hidden="1">
      <c r="P183">
        <v>175</v>
      </c>
      <c r="Q183" t="s">
        <v>1237</v>
      </c>
      <c r="R183">
        <v>18</v>
      </c>
      <c r="Z183" s="17" t="s">
        <v>467</v>
      </c>
    </row>
    <row r="184" spans="16:26" ht="12.75" hidden="1">
      <c r="P184">
        <v>176</v>
      </c>
      <c r="Q184" t="s">
        <v>1049</v>
      </c>
      <c r="R184">
        <v>7</v>
      </c>
      <c r="Z184" s="17" t="s">
        <v>468</v>
      </c>
    </row>
    <row r="185" spans="16:26" ht="12.75" hidden="1">
      <c r="P185">
        <v>177</v>
      </c>
      <c r="Q185" t="s">
        <v>1050</v>
      </c>
      <c r="R185">
        <v>11</v>
      </c>
      <c r="Z185" s="17" t="s">
        <v>469</v>
      </c>
    </row>
    <row r="186" spans="16:26" ht="12.75" hidden="1">
      <c r="P186">
        <v>178</v>
      </c>
      <c r="Q186" t="s">
        <v>1238</v>
      </c>
      <c r="R186">
        <v>9</v>
      </c>
      <c r="Z186" s="17" t="s">
        <v>470</v>
      </c>
    </row>
    <row r="187" spans="16:26" ht="12.75" hidden="1">
      <c r="P187">
        <v>179</v>
      </c>
      <c r="Q187" t="s">
        <v>1239</v>
      </c>
      <c r="R187">
        <v>4</v>
      </c>
      <c r="Z187" s="17" t="s">
        <v>471</v>
      </c>
    </row>
    <row r="188" spans="16:26" ht="12.75" hidden="1">
      <c r="P188">
        <v>180</v>
      </c>
      <c r="Q188" t="s">
        <v>1051</v>
      </c>
      <c r="R188">
        <v>8</v>
      </c>
      <c r="Z188" s="17" t="s">
        <v>472</v>
      </c>
    </row>
    <row r="189" spans="16:26" ht="12.75" hidden="1">
      <c r="P189">
        <v>181</v>
      </c>
      <c r="Q189" t="s">
        <v>1458</v>
      </c>
      <c r="R189">
        <v>17</v>
      </c>
      <c r="Z189" s="17" t="s">
        <v>473</v>
      </c>
    </row>
    <row r="190" spans="16:26" ht="12.75" hidden="1">
      <c r="P190">
        <v>183</v>
      </c>
      <c r="Q190" t="s">
        <v>1052</v>
      </c>
      <c r="R190">
        <v>15</v>
      </c>
      <c r="Z190" s="17" t="s">
        <v>474</v>
      </c>
    </row>
    <row r="191" spans="16:26" ht="12.75" hidden="1">
      <c r="P191">
        <v>184</v>
      </c>
      <c r="Q191" t="s">
        <v>1240</v>
      </c>
      <c r="R191">
        <v>15</v>
      </c>
      <c r="Z191" s="17" t="s">
        <v>475</v>
      </c>
    </row>
    <row r="192" spans="16:26" ht="12.75" hidden="1">
      <c r="P192">
        <v>185</v>
      </c>
      <c r="Q192" t="s">
        <v>1053</v>
      </c>
      <c r="R192">
        <v>12</v>
      </c>
      <c r="Z192" s="17" t="s">
        <v>476</v>
      </c>
    </row>
    <row r="193" spans="16:26" ht="12.75" hidden="1">
      <c r="P193">
        <v>186</v>
      </c>
      <c r="Q193" t="s">
        <v>981</v>
      </c>
      <c r="R193">
        <v>8</v>
      </c>
      <c r="Z193" s="17" t="s">
        <v>477</v>
      </c>
    </row>
    <row r="194" spans="16:26" ht="12.75" hidden="1">
      <c r="P194">
        <v>187</v>
      </c>
      <c r="Q194" t="s">
        <v>1144</v>
      </c>
      <c r="R194">
        <v>2</v>
      </c>
      <c r="Z194" s="17" t="s">
        <v>478</v>
      </c>
    </row>
    <row r="195" spans="16:26" ht="12.75" hidden="1">
      <c r="P195">
        <v>189</v>
      </c>
      <c r="Q195" t="s">
        <v>1303</v>
      </c>
      <c r="R195">
        <v>5</v>
      </c>
      <c r="Z195" s="17" t="s">
        <v>479</v>
      </c>
    </row>
    <row r="196" spans="16:26" ht="12.75" hidden="1">
      <c r="P196">
        <v>190</v>
      </c>
      <c r="Q196" t="s">
        <v>1633</v>
      </c>
      <c r="R196">
        <v>1</v>
      </c>
      <c r="Z196" s="17" t="s">
        <v>480</v>
      </c>
    </row>
    <row r="197" spans="16:26" ht="12.75" hidden="1">
      <c r="P197">
        <v>192</v>
      </c>
      <c r="Q197" t="s">
        <v>939</v>
      </c>
      <c r="R197">
        <v>17</v>
      </c>
      <c r="Z197" s="17" t="s">
        <v>481</v>
      </c>
    </row>
    <row r="198" spans="16:26" ht="12.75" hidden="1">
      <c r="P198">
        <v>193</v>
      </c>
      <c r="Q198" t="s">
        <v>1680</v>
      </c>
      <c r="R198">
        <v>1</v>
      </c>
      <c r="Z198" s="17" t="s">
        <v>482</v>
      </c>
    </row>
    <row r="199" spans="16:26" ht="12.75" hidden="1">
      <c r="P199">
        <v>194</v>
      </c>
      <c r="Q199" t="s">
        <v>1747</v>
      </c>
      <c r="R199">
        <v>6</v>
      </c>
      <c r="Z199" s="17" t="s">
        <v>483</v>
      </c>
    </row>
    <row r="200" spans="16:26" ht="12.75" hidden="1">
      <c r="P200">
        <v>195</v>
      </c>
      <c r="Q200" t="s">
        <v>1748</v>
      </c>
      <c r="R200">
        <v>14</v>
      </c>
      <c r="Z200" s="17" t="s">
        <v>484</v>
      </c>
    </row>
    <row r="201" spans="16:26" ht="12.75" hidden="1">
      <c r="P201">
        <v>196</v>
      </c>
      <c r="Q201" t="s">
        <v>940</v>
      </c>
      <c r="R201">
        <v>15</v>
      </c>
      <c r="Z201" s="17" t="s">
        <v>485</v>
      </c>
    </row>
    <row r="202" spans="16:26" ht="12.75" hidden="1">
      <c r="P202">
        <v>197</v>
      </c>
      <c r="Q202" t="s">
        <v>1411</v>
      </c>
      <c r="R202">
        <v>17</v>
      </c>
      <c r="Z202" s="17" t="s">
        <v>486</v>
      </c>
    </row>
    <row r="203" spans="16:26" ht="12.75" hidden="1">
      <c r="P203">
        <v>198</v>
      </c>
      <c r="Q203" t="s">
        <v>1145</v>
      </c>
      <c r="R203">
        <v>19</v>
      </c>
      <c r="Z203" s="17" t="s">
        <v>487</v>
      </c>
    </row>
    <row r="204" spans="16:26" ht="12.75" hidden="1">
      <c r="P204">
        <v>199</v>
      </c>
      <c r="Q204" t="s">
        <v>1573</v>
      </c>
      <c r="R204">
        <v>7</v>
      </c>
      <c r="Z204" s="17" t="s">
        <v>488</v>
      </c>
    </row>
    <row r="205" spans="16:26" ht="12.75" hidden="1">
      <c r="P205">
        <v>200</v>
      </c>
      <c r="Q205" t="s">
        <v>1574</v>
      </c>
      <c r="R205">
        <v>2</v>
      </c>
      <c r="Z205" s="17" t="s">
        <v>489</v>
      </c>
    </row>
    <row r="206" spans="16:26" ht="12.75" hidden="1">
      <c r="P206">
        <v>201</v>
      </c>
      <c r="Q206" t="s">
        <v>1362</v>
      </c>
      <c r="R206">
        <v>6</v>
      </c>
      <c r="Z206" s="17" t="s">
        <v>490</v>
      </c>
    </row>
    <row r="207" spans="16:26" ht="12.75" hidden="1">
      <c r="P207">
        <v>202</v>
      </c>
      <c r="Q207" t="s">
        <v>1749</v>
      </c>
      <c r="R207">
        <v>6</v>
      </c>
      <c r="Z207" s="17" t="s">
        <v>491</v>
      </c>
    </row>
    <row r="208" spans="16:26" ht="12.75" hidden="1">
      <c r="P208">
        <v>203</v>
      </c>
      <c r="Q208" t="s">
        <v>1769</v>
      </c>
      <c r="R208">
        <v>6</v>
      </c>
      <c r="Z208" s="17" t="s">
        <v>492</v>
      </c>
    </row>
    <row r="209" spans="16:26" ht="12.75" hidden="1">
      <c r="P209">
        <v>204</v>
      </c>
      <c r="Q209" t="s">
        <v>1459</v>
      </c>
      <c r="R209">
        <v>19</v>
      </c>
      <c r="Z209" s="17" t="s">
        <v>493</v>
      </c>
    </row>
    <row r="210" spans="16:26" ht="12.75" hidden="1">
      <c r="P210">
        <v>205</v>
      </c>
      <c r="Q210" t="s">
        <v>1341</v>
      </c>
      <c r="R210">
        <v>14</v>
      </c>
      <c r="Z210" s="17" t="s">
        <v>494</v>
      </c>
    </row>
    <row r="211" spans="16:26" ht="12.75" hidden="1">
      <c r="P211">
        <v>206</v>
      </c>
      <c r="Q211" t="s">
        <v>1244</v>
      </c>
      <c r="R211">
        <v>20</v>
      </c>
      <c r="Z211" s="17" t="s">
        <v>495</v>
      </c>
    </row>
    <row r="212" spans="16:26" ht="12.75" hidden="1">
      <c r="P212">
        <v>208</v>
      </c>
      <c r="Q212" t="s">
        <v>1589</v>
      </c>
      <c r="R212">
        <v>2</v>
      </c>
      <c r="Z212" s="17" t="s">
        <v>496</v>
      </c>
    </row>
    <row r="213" spans="16:26" ht="12.75" hidden="1">
      <c r="P213">
        <v>209</v>
      </c>
      <c r="Q213" t="s">
        <v>1363</v>
      </c>
      <c r="R213">
        <v>8</v>
      </c>
      <c r="Z213" s="17" t="s">
        <v>497</v>
      </c>
    </row>
    <row r="214" spans="16:26" ht="12.75" hidden="1">
      <c r="P214">
        <v>211</v>
      </c>
      <c r="Q214" t="s">
        <v>1146</v>
      </c>
      <c r="R214">
        <v>2</v>
      </c>
      <c r="Z214" s="17" t="s">
        <v>498</v>
      </c>
    </row>
    <row r="215" spans="16:26" ht="12.75" hidden="1">
      <c r="P215">
        <v>212</v>
      </c>
      <c r="Q215" t="s">
        <v>1561</v>
      </c>
      <c r="R215">
        <v>2</v>
      </c>
      <c r="Z215" s="17" t="s">
        <v>499</v>
      </c>
    </row>
    <row r="216" spans="16:26" ht="12.75" hidden="1">
      <c r="P216">
        <v>213</v>
      </c>
      <c r="Q216" t="s">
        <v>1208</v>
      </c>
      <c r="R216">
        <v>1</v>
      </c>
      <c r="Z216" s="17" t="s">
        <v>500</v>
      </c>
    </row>
    <row r="217" spans="16:26" ht="12.75" hidden="1">
      <c r="P217">
        <v>214</v>
      </c>
      <c r="Q217" t="s">
        <v>1521</v>
      </c>
      <c r="R217">
        <v>6</v>
      </c>
      <c r="Z217" s="17" t="s">
        <v>501</v>
      </c>
    </row>
    <row r="218" spans="16:26" ht="12.75" hidden="1">
      <c r="P218">
        <v>215</v>
      </c>
      <c r="Q218" t="s">
        <v>294</v>
      </c>
      <c r="R218">
        <v>8</v>
      </c>
      <c r="Z218" s="17" t="s">
        <v>502</v>
      </c>
    </row>
    <row r="219" spans="16:26" ht="12.75" hidden="1">
      <c r="P219">
        <v>216</v>
      </c>
      <c r="Q219" t="s">
        <v>1054</v>
      </c>
      <c r="R219">
        <v>4</v>
      </c>
      <c r="Z219" s="17" t="s">
        <v>503</v>
      </c>
    </row>
    <row r="220" spans="16:26" ht="12.75" hidden="1">
      <c r="P220">
        <v>217</v>
      </c>
      <c r="Q220" t="s">
        <v>1342</v>
      </c>
      <c r="R220">
        <v>18</v>
      </c>
      <c r="Z220" s="17" t="s">
        <v>504</v>
      </c>
    </row>
    <row r="221" spans="16:26" ht="12.75" hidden="1">
      <c r="P221">
        <v>219</v>
      </c>
      <c r="Q221" t="s">
        <v>1440</v>
      </c>
      <c r="R221">
        <v>19</v>
      </c>
      <c r="Z221" s="17" t="s">
        <v>505</v>
      </c>
    </row>
    <row r="222" spans="16:26" ht="12.75" hidden="1">
      <c r="P222">
        <v>220</v>
      </c>
      <c r="Q222" t="s">
        <v>1055</v>
      </c>
      <c r="R222">
        <v>3</v>
      </c>
      <c r="Z222" s="17" t="s">
        <v>506</v>
      </c>
    </row>
    <row r="223" spans="16:26" ht="12.75" hidden="1">
      <c r="P223">
        <v>221</v>
      </c>
      <c r="Q223" t="s">
        <v>1147</v>
      </c>
      <c r="R223">
        <v>11</v>
      </c>
      <c r="Z223" s="17" t="s">
        <v>507</v>
      </c>
    </row>
    <row r="224" spans="16:26" ht="12.75" hidden="1">
      <c r="P224">
        <v>222</v>
      </c>
      <c r="Q224" t="s">
        <v>983</v>
      </c>
      <c r="R224">
        <v>18</v>
      </c>
      <c r="Z224" s="17" t="s">
        <v>508</v>
      </c>
    </row>
    <row r="225" spans="16:26" ht="12.75" hidden="1">
      <c r="P225">
        <v>223</v>
      </c>
      <c r="Q225" t="s">
        <v>1460</v>
      </c>
      <c r="R225">
        <v>18</v>
      </c>
      <c r="Z225" s="17" t="s">
        <v>509</v>
      </c>
    </row>
    <row r="226" spans="16:26" ht="12.75" hidden="1">
      <c r="P226">
        <v>225</v>
      </c>
      <c r="Q226" t="s">
        <v>1148</v>
      </c>
      <c r="R226">
        <v>4</v>
      </c>
      <c r="Z226" s="17" t="s">
        <v>510</v>
      </c>
    </row>
    <row r="227" spans="16:26" ht="12.75" hidden="1">
      <c r="P227">
        <v>226</v>
      </c>
      <c r="Q227" t="s">
        <v>1149</v>
      </c>
      <c r="R227">
        <v>19</v>
      </c>
      <c r="Z227" s="17" t="s">
        <v>511</v>
      </c>
    </row>
    <row r="228" spans="16:26" ht="12.75" hidden="1">
      <c r="P228">
        <v>227</v>
      </c>
      <c r="Q228" t="s">
        <v>1056</v>
      </c>
      <c r="R228">
        <v>6</v>
      </c>
      <c r="Z228" s="17" t="s">
        <v>512</v>
      </c>
    </row>
    <row r="229" spans="16:26" ht="12.75" hidden="1">
      <c r="P229">
        <v>228</v>
      </c>
      <c r="Q229" t="s">
        <v>1150</v>
      </c>
      <c r="R229">
        <v>3</v>
      </c>
      <c r="Z229" s="17" t="s">
        <v>513</v>
      </c>
    </row>
    <row r="230" spans="16:26" ht="12.75" hidden="1">
      <c r="P230">
        <v>229</v>
      </c>
      <c r="Q230" t="s">
        <v>1305</v>
      </c>
      <c r="R230">
        <v>5</v>
      </c>
      <c r="Z230" s="17" t="s">
        <v>514</v>
      </c>
    </row>
    <row r="231" spans="16:26" ht="12.75" hidden="1">
      <c r="P231">
        <v>230</v>
      </c>
      <c r="Q231" t="s">
        <v>1705</v>
      </c>
      <c r="R231">
        <v>14</v>
      </c>
      <c r="Z231" s="17" t="s">
        <v>515</v>
      </c>
    </row>
    <row r="232" spans="16:26" ht="12.75" hidden="1">
      <c r="P232">
        <v>231</v>
      </c>
      <c r="Q232" t="s">
        <v>984</v>
      </c>
      <c r="R232">
        <v>11</v>
      </c>
      <c r="Z232" s="17" t="s">
        <v>516</v>
      </c>
    </row>
    <row r="233" spans="16:26" ht="12.75" hidden="1">
      <c r="P233">
        <v>232</v>
      </c>
      <c r="Q233" t="s">
        <v>1364</v>
      </c>
      <c r="R233">
        <v>3</v>
      </c>
      <c r="Z233" s="17" t="s">
        <v>517</v>
      </c>
    </row>
    <row r="234" spans="16:26" ht="12.75" hidden="1">
      <c r="P234">
        <v>234</v>
      </c>
      <c r="Q234" t="s">
        <v>1750</v>
      </c>
      <c r="R234">
        <v>13</v>
      </c>
      <c r="Z234" s="17" t="s">
        <v>518</v>
      </c>
    </row>
    <row r="235" spans="16:26" ht="12.75" hidden="1">
      <c r="P235">
        <v>235</v>
      </c>
      <c r="Q235" t="s">
        <v>1461</v>
      </c>
      <c r="R235">
        <v>18</v>
      </c>
      <c r="Z235" s="17" t="s">
        <v>519</v>
      </c>
    </row>
    <row r="236" spans="16:26" ht="12.75" hidden="1">
      <c r="P236">
        <v>236</v>
      </c>
      <c r="Q236" t="s">
        <v>985</v>
      </c>
      <c r="R236">
        <v>2</v>
      </c>
      <c r="Z236" s="17" t="s">
        <v>520</v>
      </c>
    </row>
    <row r="237" spans="16:26" ht="12.75" hidden="1">
      <c r="P237">
        <v>237</v>
      </c>
      <c r="Q237" t="s">
        <v>986</v>
      </c>
      <c r="R237">
        <v>8</v>
      </c>
      <c r="Z237" s="17" t="s">
        <v>521</v>
      </c>
    </row>
    <row r="238" spans="16:26" ht="12.75" hidden="1">
      <c r="P238">
        <v>239</v>
      </c>
      <c r="Q238" t="s">
        <v>988</v>
      </c>
      <c r="R238">
        <v>16</v>
      </c>
      <c r="Z238" s="17" t="s">
        <v>522</v>
      </c>
    </row>
    <row r="239" spans="16:26" ht="12.75" hidden="1">
      <c r="P239">
        <v>240</v>
      </c>
      <c r="Q239" t="s">
        <v>1152</v>
      </c>
      <c r="R239">
        <v>9</v>
      </c>
      <c r="Z239" s="17" t="s">
        <v>523</v>
      </c>
    </row>
    <row r="240" spans="16:26" ht="12.75" hidden="1">
      <c r="P240">
        <v>242</v>
      </c>
      <c r="Q240" t="s">
        <v>1057</v>
      </c>
      <c r="R240">
        <v>8</v>
      </c>
      <c r="Z240" s="17" t="s">
        <v>524</v>
      </c>
    </row>
    <row r="241" spans="16:26" ht="12.75" hidden="1">
      <c r="P241">
        <v>243</v>
      </c>
      <c r="Q241" t="s">
        <v>1413</v>
      </c>
      <c r="R241">
        <v>17</v>
      </c>
      <c r="Z241" s="17" t="s">
        <v>525</v>
      </c>
    </row>
    <row r="242" spans="16:26" ht="12.75" hidden="1">
      <c r="P242">
        <v>244</v>
      </c>
      <c r="Q242" t="s">
        <v>1153</v>
      </c>
      <c r="R242">
        <v>5</v>
      </c>
      <c r="Z242" s="17" t="s">
        <v>526</v>
      </c>
    </row>
    <row r="243" spans="16:26" ht="12.75" hidden="1">
      <c r="P243">
        <v>245</v>
      </c>
      <c r="Q243" t="s">
        <v>1343</v>
      </c>
      <c r="R243">
        <v>10</v>
      </c>
      <c r="Z243" s="17" t="s">
        <v>527</v>
      </c>
    </row>
    <row r="244" spans="16:26" ht="12.75" hidden="1">
      <c r="P244">
        <v>246</v>
      </c>
      <c r="Q244" t="s">
        <v>1248</v>
      </c>
      <c r="R244">
        <v>18</v>
      </c>
      <c r="Z244" s="17" t="s">
        <v>528</v>
      </c>
    </row>
    <row r="245" spans="16:26" ht="12.75" hidden="1">
      <c r="P245">
        <v>247</v>
      </c>
      <c r="Q245" t="s">
        <v>1611</v>
      </c>
      <c r="R245">
        <v>5</v>
      </c>
      <c r="Z245" s="17" t="s">
        <v>529</v>
      </c>
    </row>
    <row r="246" spans="16:26" ht="12.75" hidden="1">
      <c r="P246">
        <v>248</v>
      </c>
      <c r="Q246" t="s">
        <v>1209</v>
      </c>
      <c r="R246">
        <v>2</v>
      </c>
      <c r="Z246" s="17" t="s">
        <v>530</v>
      </c>
    </row>
    <row r="247" spans="16:26" ht="12.75" hidden="1">
      <c r="P247">
        <v>249</v>
      </c>
      <c r="Q247" t="s">
        <v>1250</v>
      </c>
      <c r="R247">
        <v>17</v>
      </c>
      <c r="Z247" s="17" t="s">
        <v>531</v>
      </c>
    </row>
    <row r="248" spans="16:26" ht="12.75" hidden="1">
      <c r="P248">
        <v>250</v>
      </c>
      <c r="Q248" t="s">
        <v>1441</v>
      </c>
      <c r="R248">
        <v>20</v>
      </c>
      <c r="Z248" s="17" t="s">
        <v>532</v>
      </c>
    </row>
    <row r="249" spans="16:26" ht="12.75" hidden="1">
      <c r="P249">
        <v>251</v>
      </c>
      <c r="Q249" t="s">
        <v>1430</v>
      </c>
      <c r="R249">
        <v>5</v>
      </c>
      <c r="Z249" s="17" t="s">
        <v>533</v>
      </c>
    </row>
    <row r="250" spans="16:26" ht="12.75" hidden="1">
      <c r="P250">
        <v>252</v>
      </c>
      <c r="Q250" t="s">
        <v>1634</v>
      </c>
      <c r="R250">
        <v>8</v>
      </c>
      <c r="Z250" s="17" t="s">
        <v>534</v>
      </c>
    </row>
    <row r="251" spans="16:26" ht="12.75" hidden="1">
      <c r="P251">
        <v>253</v>
      </c>
      <c r="Q251" t="s">
        <v>1770</v>
      </c>
      <c r="R251">
        <v>8</v>
      </c>
      <c r="Z251" s="17" t="s">
        <v>535</v>
      </c>
    </row>
    <row r="252" spans="16:26" ht="12.75" hidden="1">
      <c r="P252">
        <v>254</v>
      </c>
      <c r="Q252" t="s">
        <v>1462</v>
      </c>
      <c r="R252">
        <v>18</v>
      </c>
      <c r="Z252" s="17" t="s">
        <v>536</v>
      </c>
    </row>
    <row r="253" spans="16:26" ht="12.75" hidden="1">
      <c r="P253">
        <v>256</v>
      </c>
      <c r="Q253" t="s">
        <v>1501</v>
      </c>
      <c r="R253">
        <v>2</v>
      </c>
      <c r="Z253" s="17" t="s">
        <v>537</v>
      </c>
    </row>
    <row r="254" spans="16:26" ht="12.75" hidden="1">
      <c r="P254">
        <v>257</v>
      </c>
      <c r="Q254" t="s">
        <v>1306</v>
      </c>
      <c r="R254">
        <v>14</v>
      </c>
      <c r="Z254" s="17" t="s">
        <v>538</v>
      </c>
    </row>
    <row r="255" spans="16:26" ht="12.75" hidden="1">
      <c r="P255">
        <v>258</v>
      </c>
      <c r="Q255" t="s">
        <v>1059</v>
      </c>
      <c r="R255">
        <v>17</v>
      </c>
      <c r="Z255" s="17" t="s">
        <v>539</v>
      </c>
    </row>
    <row r="256" spans="16:26" ht="12.75" hidden="1">
      <c r="P256">
        <v>259</v>
      </c>
      <c r="Q256" t="s">
        <v>1443</v>
      </c>
      <c r="R256">
        <v>3</v>
      </c>
      <c r="Z256" s="17" t="s">
        <v>540</v>
      </c>
    </row>
    <row r="257" spans="16:26" ht="12.75" hidden="1">
      <c r="P257">
        <v>260</v>
      </c>
      <c r="Q257" t="s">
        <v>1577</v>
      </c>
      <c r="R257">
        <v>5</v>
      </c>
      <c r="Z257" s="17" t="s">
        <v>541</v>
      </c>
    </row>
    <row r="258" spans="16:26" ht="12.75" hidden="1">
      <c r="P258">
        <v>261</v>
      </c>
      <c r="Q258" t="s">
        <v>1156</v>
      </c>
      <c r="R258">
        <v>8</v>
      </c>
      <c r="Z258" s="17" t="s">
        <v>542</v>
      </c>
    </row>
    <row r="259" spans="16:26" ht="12.75" hidden="1">
      <c r="P259">
        <v>263</v>
      </c>
      <c r="Q259" t="s">
        <v>1157</v>
      </c>
      <c r="R259">
        <v>18</v>
      </c>
      <c r="Z259" s="17" t="s">
        <v>543</v>
      </c>
    </row>
    <row r="260" spans="16:26" ht="12.75" hidden="1">
      <c r="P260">
        <v>264</v>
      </c>
      <c r="Q260" t="s">
        <v>1523</v>
      </c>
      <c r="R260">
        <v>19</v>
      </c>
      <c r="Z260" s="17" t="s">
        <v>544</v>
      </c>
    </row>
    <row r="261" spans="16:26" ht="12.75" hidden="1">
      <c r="P261">
        <v>265</v>
      </c>
      <c r="Q261" t="s">
        <v>1307</v>
      </c>
      <c r="R261">
        <v>2</v>
      </c>
      <c r="Z261" s="17" t="s">
        <v>545</v>
      </c>
    </row>
    <row r="262" spans="16:26" ht="12.75" hidden="1">
      <c r="P262">
        <v>266</v>
      </c>
      <c r="Q262" t="s">
        <v>1464</v>
      </c>
      <c r="R262">
        <v>10</v>
      </c>
      <c r="Z262" s="17" t="s">
        <v>546</v>
      </c>
    </row>
    <row r="263" spans="16:26" ht="12.75" hidden="1">
      <c r="P263">
        <v>267</v>
      </c>
      <c r="Q263" t="s">
        <v>990</v>
      </c>
      <c r="R263">
        <v>17</v>
      </c>
      <c r="Z263" s="17" t="s">
        <v>547</v>
      </c>
    </row>
    <row r="264" spans="16:26" ht="12.75" hidden="1">
      <c r="P264">
        <v>268</v>
      </c>
      <c r="Q264" t="s">
        <v>991</v>
      </c>
      <c r="R264">
        <v>19</v>
      </c>
      <c r="Z264" s="17" t="s">
        <v>548</v>
      </c>
    </row>
    <row r="265" spans="16:26" ht="12.75" hidden="1">
      <c r="P265">
        <v>270</v>
      </c>
      <c r="Q265" t="s">
        <v>992</v>
      </c>
      <c r="R265">
        <v>6</v>
      </c>
      <c r="Z265" s="17" t="s">
        <v>549</v>
      </c>
    </row>
    <row r="266" spans="16:26" ht="12.75" hidden="1">
      <c r="P266">
        <v>271</v>
      </c>
      <c r="Q266" t="s">
        <v>1598</v>
      </c>
      <c r="R266">
        <v>14</v>
      </c>
      <c r="Z266" s="17" t="s">
        <v>550</v>
      </c>
    </row>
    <row r="267" spans="16:26" ht="12.75" hidden="1">
      <c r="P267">
        <v>273</v>
      </c>
      <c r="Q267" t="s">
        <v>1720</v>
      </c>
      <c r="R267">
        <v>8</v>
      </c>
      <c r="Z267" s="17" t="s">
        <v>551</v>
      </c>
    </row>
    <row r="268" spans="16:26" ht="12.75" hidden="1">
      <c r="P268">
        <v>274</v>
      </c>
      <c r="Q268" t="s">
        <v>1158</v>
      </c>
      <c r="R268">
        <v>18</v>
      </c>
      <c r="Z268" s="17" t="s">
        <v>552</v>
      </c>
    </row>
    <row r="269" spans="16:26" ht="12.75" hidden="1">
      <c r="P269">
        <v>275</v>
      </c>
      <c r="Q269" t="s">
        <v>1252</v>
      </c>
      <c r="R269">
        <v>8</v>
      </c>
      <c r="Z269" s="17" t="s">
        <v>553</v>
      </c>
    </row>
    <row r="270" spans="16:26" ht="12.75" hidden="1">
      <c r="P270">
        <v>276</v>
      </c>
      <c r="Q270" t="s">
        <v>1706</v>
      </c>
      <c r="R270">
        <v>20</v>
      </c>
      <c r="Z270" s="17" t="s">
        <v>554</v>
      </c>
    </row>
    <row r="271" spans="16:26" ht="12.75" hidden="1">
      <c r="P271">
        <v>278</v>
      </c>
      <c r="Q271" t="s">
        <v>1414</v>
      </c>
      <c r="R271">
        <v>14</v>
      </c>
      <c r="Z271" s="17" t="s">
        <v>555</v>
      </c>
    </row>
    <row r="272" spans="16:26" ht="12.75" hidden="1">
      <c r="P272">
        <v>279</v>
      </c>
      <c r="Q272" t="s">
        <v>1578</v>
      </c>
      <c r="R272">
        <v>20</v>
      </c>
      <c r="Z272" s="17" t="s">
        <v>556</v>
      </c>
    </row>
    <row r="273" spans="16:26" ht="12.75" hidden="1">
      <c r="P273">
        <v>280</v>
      </c>
      <c r="Q273" t="s">
        <v>1579</v>
      </c>
      <c r="R273">
        <v>17</v>
      </c>
      <c r="Z273" s="17" t="s">
        <v>557</v>
      </c>
    </row>
    <row r="274" spans="16:26" ht="12.75" hidden="1">
      <c r="P274">
        <v>281</v>
      </c>
      <c r="Q274" t="s">
        <v>1524</v>
      </c>
      <c r="R274">
        <v>4</v>
      </c>
      <c r="Z274" s="17" t="s">
        <v>558</v>
      </c>
    </row>
    <row r="275" spans="16:26" ht="12.75" hidden="1">
      <c r="P275">
        <v>282</v>
      </c>
      <c r="Q275" t="s">
        <v>299</v>
      </c>
      <c r="R275">
        <v>13</v>
      </c>
      <c r="Z275" s="17" t="s">
        <v>559</v>
      </c>
    </row>
    <row r="276" spans="16:26" ht="12.75" hidden="1">
      <c r="P276">
        <v>283</v>
      </c>
      <c r="Q276" t="s">
        <v>1444</v>
      </c>
      <c r="R276">
        <v>10</v>
      </c>
      <c r="Z276" s="17" t="s">
        <v>560</v>
      </c>
    </row>
    <row r="277" spans="16:26" ht="12.75" hidden="1">
      <c r="P277">
        <v>284</v>
      </c>
      <c r="Q277" t="s">
        <v>1667</v>
      </c>
      <c r="R277">
        <v>12</v>
      </c>
      <c r="Z277" s="17" t="s">
        <v>561</v>
      </c>
    </row>
    <row r="278" spans="16:26" ht="12.75" hidden="1">
      <c r="P278">
        <v>285</v>
      </c>
      <c r="Q278" t="s">
        <v>1393</v>
      </c>
      <c r="R278">
        <v>12</v>
      </c>
      <c r="Z278" s="17" t="s">
        <v>562</v>
      </c>
    </row>
    <row r="279" spans="16:26" ht="12.75" hidden="1">
      <c r="P279">
        <v>287</v>
      </c>
      <c r="Q279" t="s">
        <v>1580</v>
      </c>
      <c r="R279">
        <v>7</v>
      </c>
      <c r="Z279" s="17" t="s">
        <v>563</v>
      </c>
    </row>
    <row r="280" spans="16:26" ht="12.75" hidden="1">
      <c r="P280">
        <v>288</v>
      </c>
      <c r="Q280" t="s">
        <v>1160</v>
      </c>
      <c r="R280">
        <v>9</v>
      </c>
      <c r="Z280" s="17" t="s">
        <v>564</v>
      </c>
    </row>
    <row r="281" spans="16:26" ht="12.75" hidden="1">
      <c r="P281">
        <v>289</v>
      </c>
      <c r="Q281" t="s">
        <v>1366</v>
      </c>
      <c r="R281">
        <v>5</v>
      </c>
      <c r="Z281" s="17" t="s">
        <v>565</v>
      </c>
    </row>
    <row r="282" spans="16:26" ht="12.75" hidden="1">
      <c r="P282">
        <v>290</v>
      </c>
      <c r="Q282" t="s">
        <v>1502</v>
      </c>
      <c r="R282">
        <v>8</v>
      </c>
      <c r="Z282" s="17" t="s">
        <v>566</v>
      </c>
    </row>
    <row r="283" spans="16:26" ht="12.75" hidden="1">
      <c r="P283">
        <v>291</v>
      </c>
      <c r="Q283" t="s">
        <v>1253</v>
      </c>
      <c r="R283">
        <v>18</v>
      </c>
      <c r="Z283" s="17" t="s">
        <v>567</v>
      </c>
    </row>
    <row r="284" spans="16:26" ht="12.75" hidden="1">
      <c r="P284">
        <v>292</v>
      </c>
      <c r="Q284" t="s">
        <v>1590</v>
      </c>
      <c r="R284">
        <v>6</v>
      </c>
      <c r="Z284" s="17" t="s">
        <v>568</v>
      </c>
    </row>
    <row r="285" spans="16:26" ht="12.75" hidden="1">
      <c r="P285">
        <v>293</v>
      </c>
      <c r="Q285" t="s">
        <v>1062</v>
      </c>
      <c r="R285">
        <v>3</v>
      </c>
      <c r="Z285" s="17" t="s">
        <v>569</v>
      </c>
    </row>
    <row r="286" spans="16:26" ht="12.75" hidden="1">
      <c r="P286">
        <v>294</v>
      </c>
      <c r="Q286" t="s">
        <v>1415</v>
      </c>
      <c r="R286">
        <v>16</v>
      </c>
      <c r="Z286" s="17" t="s">
        <v>570</v>
      </c>
    </row>
    <row r="287" spans="16:26" ht="12.75" hidden="1">
      <c r="P287">
        <v>295</v>
      </c>
      <c r="Q287" t="s">
        <v>1159</v>
      </c>
      <c r="R287">
        <v>16</v>
      </c>
      <c r="Z287" s="17" t="s">
        <v>571</v>
      </c>
    </row>
    <row r="288" spans="16:26" ht="12.75" hidden="1">
      <c r="P288">
        <v>296</v>
      </c>
      <c r="Q288" t="s">
        <v>1163</v>
      </c>
      <c r="R288">
        <v>13</v>
      </c>
      <c r="Z288" s="17" t="s">
        <v>572</v>
      </c>
    </row>
    <row r="289" spans="16:26" ht="12.75" hidden="1">
      <c r="P289">
        <v>297</v>
      </c>
      <c r="Q289" t="s">
        <v>1064</v>
      </c>
      <c r="R289">
        <v>4</v>
      </c>
      <c r="Z289" s="17" t="s">
        <v>573</v>
      </c>
    </row>
    <row r="290" spans="16:26" ht="12.75" hidden="1">
      <c r="P290">
        <v>298</v>
      </c>
      <c r="Q290" t="s">
        <v>1176</v>
      </c>
      <c r="R290">
        <v>15</v>
      </c>
      <c r="Z290" s="17" t="s">
        <v>574</v>
      </c>
    </row>
    <row r="291" spans="16:26" ht="12.75" hidden="1">
      <c r="P291">
        <v>299</v>
      </c>
      <c r="Q291" t="s">
        <v>1465</v>
      </c>
      <c r="R291">
        <v>12</v>
      </c>
      <c r="Z291" s="17" t="s">
        <v>575</v>
      </c>
    </row>
    <row r="292" spans="16:26" ht="12.75" hidden="1">
      <c r="P292">
        <v>300</v>
      </c>
      <c r="Q292" t="s">
        <v>1210</v>
      </c>
      <c r="R292">
        <v>17</v>
      </c>
      <c r="Z292" s="17" t="s">
        <v>576</v>
      </c>
    </row>
    <row r="293" spans="16:26" ht="12.75" hidden="1">
      <c r="P293">
        <v>301</v>
      </c>
      <c r="Q293" t="s">
        <v>1466</v>
      </c>
      <c r="R293">
        <v>8</v>
      </c>
      <c r="Z293" s="17" t="s">
        <v>577</v>
      </c>
    </row>
    <row r="294" spans="16:26" ht="12.75" hidden="1">
      <c r="P294">
        <v>302</v>
      </c>
      <c r="Q294" t="s">
        <v>1164</v>
      </c>
      <c r="R294">
        <v>8</v>
      </c>
      <c r="Z294" s="17" t="s">
        <v>578</v>
      </c>
    </row>
    <row r="295" spans="16:26" ht="12.75" hidden="1">
      <c r="P295">
        <v>303</v>
      </c>
      <c r="Q295" t="s">
        <v>1312</v>
      </c>
      <c r="R295">
        <v>12</v>
      </c>
      <c r="Z295" s="17" t="s">
        <v>579</v>
      </c>
    </row>
    <row r="296" spans="16:26" ht="12.75" hidden="1">
      <c r="P296">
        <v>304</v>
      </c>
      <c r="Q296" t="s">
        <v>1165</v>
      </c>
      <c r="R296">
        <v>18</v>
      </c>
      <c r="Z296" s="17" t="s">
        <v>580</v>
      </c>
    </row>
    <row r="297" spans="16:26" ht="12.75" hidden="1">
      <c r="P297">
        <v>306</v>
      </c>
      <c r="Q297" t="s">
        <v>1067</v>
      </c>
      <c r="R297">
        <v>19</v>
      </c>
      <c r="Z297" s="17" t="s">
        <v>581</v>
      </c>
    </row>
    <row r="298" spans="16:26" ht="12.75" hidden="1">
      <c r="P298">
        <v>307</v>
      </c>
      <c r="Q298" t="s">
        <v>1313</v>
      </c>
      <c r="R298">
        <v>10</v>
      </c>
      <c r="Z298" s="17" t="s">
        <v>582</v>
      </c>
    </row>
    <row r="299" spans="16:26" ht="12.75" hidden="1">
      <c r="P299">
        <v>308</v>
      </c>
      <c r="Q299" t="s">
        <v>1417</v>
      </c>
      <c r="R299">
        <v>19</v>
      </c>
      <c r="Z299" s="17" t="s">
        <v>583</v>
      </c>
    </row>
    <row r="300" spans="16:26" ht="12.75" hidden="1">
      <c r="P300">
        <v>309</v>
      </c>
      <c r="Q300" t="s">
        <v>1166</v>
      </c>
      <c r="R300">
        <v>12</v>
      </c>
      <c r="Z300" s="17" t="s">
        <v>584</v>
      </c>
    </row>
    <row r="301" spans="16:26" ht="12.75" hidden="1">
      <c r="P301">
        <v>310</v>
      </c>
      <c r="Q301" t="s">
        <v>1286</v>
      </c>
      <c r="R301">
        <v>15</v>
      </c>
      <c r="Z301" s="17" t="s">
        <v>585</v>
      </c>
    </row>
    <row r="302" spans="16:26" ht="12.75" hidden="1">
      <c r="P302">
        <v>311</v>
      </c>
      <c r="Q302" t="s">
        <v>1315</v>
      </c>
      <c r="R302">
        <v>2</v>
      </c>
      <c r="Z302" s="17" t="s">
        <v>586</v>
      </c>
    </row>
    <row r="303" spans="16:26" ht="12.75" hidden="1">
      <c r="P303">
        <v>312</v>
      </c>
      <c r="Q303" t="s">
        <v>1068</v>
      </c>
      <c r="R303">
        <v>14</v>
      </c>
      <c r="Z303" s="17" t="s">
        <v>587</v>
      </c>
    </row>
    <row r="304" spans="16:26" ht="12.75" hidden="1">
      <c r="P304">
        <v>313</v>
      </c>
      <c r="Q304" t="s">
        <v>1418</v>
      </c>
      <c r="R304">
        <v>9</v>
      </c>
      <c r="Z304" s="17" t="s">
        <v>588</v>
      </c>
    </row>
    <row r="305" spans="16:26" ht="12.75" hidden="1">
      <c r="P305">
        <v>314</v>
      </c>
      <c r="Q305" t="s">
        <v>948</v>
      </c>
      <c r="R305">
        <v>17</v>
      </c>
      <c r="Z305" s="17" t="s">
        <v>589</v>
      </c>
    </row>
    <row r="306" spans="16:26" ht="12.75" hidden="1">
      <c r="P306">
        <v>315</v>
      </c>
      <c r="Q306" t="s">
        <v>995</v>
      </c>
      <c r="R306">
        <v>4</v>
      </c>
      <c r="Z306" s="17" t="s">
        <v>590</v>
      </c>
    </row>
    <row r="307" spans="16:26" ht="12.75" hidden="1">
      <c r="P307">
        <v>316</v>
      </c>
      <c r="Q307" t="s">
        <v>302</v>
      </c>
      <c r="R307">
        <v>13</v>
      </c>
      <c r="Z307" s="17" t="s">
        <v>591</v>
      </c>
    </row>
    <row r="308" spans="16:26" ht="12.75" hidden="1">
      <c r="P308">
        <v>317</v>
      </c>
      <c r="Q308" t="s">
        <v>1581</v>
      </c>
      <c r="R308">
        <v>13</v>
      </c>
      <c r="Z308" s="17" t="s">
        <v>592</v>
      </c>
    </row>
    <row r="309" spans="16:26" ht="12.75" hidden="1">
      <c r="P309">
        <v>318</v>
      </c>
      <c r="Q309" t="s">
        <v>1070</v>
      </c>
      <c r="R309">
        <v>11</v>
      </c>
      <c r="Z309" s="17" t="s">
        <v>593</v>
      </c>
    </row>
    <row r="310" spans="16:26" ht="12.75" hidden="1">
      <c r="P310">
        <v>320</v>
      </c>
      <c r="Q310" t="s">
        <v>1419</v>
      </c>
      <c r="R310">
        <v>13</v>
      </c>
      <c r="Z310" s="17" t="s">
        <v>594</v>
      </c>
    </row>
    <row r="311" spans="16:26" ht="12.75" hidden="1">
      <c r="P311">
        <v>321</v>
      </c>
      <c r="Q311" t="s">
        <v>997</v>
      </c>
      <c r="R311">
        <v>18</v>
      </c>
      <c r="Z311" s="17" t="s">
        <v>595</v>
      </c>
    </row>
    <row r="312" spans="16:26" ht="12.75" hidden="1">
      <c r="P312">
        <v>323</v>
      </c>
      <c r="Q312" t="s">
        <v>1467</v>
      </c>
      <c r="R312">
        <v>9</v>
      </c>
      <c r="Z312" s="17" t="s">
        <v>596</v>
      </c>
    </row>
    <row r="313" spans="16:26" ht="12.75" hidden="1">
      <c r="P313">
        <v>324</v>
      </c>
      <c r="Q313" t="s">
        <v>1316</v>
      </c>
      <c r="R313">
        <v>6</v>
      </c>
      <c r="Z313" s="17" t="s">
        <v>597</v>
      </c>
    </row>
    <row r="314" spans="16:26" ht="12.75" hidden="1">
      <c r="P314">
        <v>325</v>
      </c>
      <c r="Q314" t="s">
        <v>1256</v>
      </c>
      <c r="R314">
        <v>14</v>
      </c>
      <c r="Z314" s="17" t="s">
        <v>598</v>
      </c>
    </row>
    <row r="315" spans="16:26" ht="12.75" hidden="1">
      <c r="P315">
        <v>326</v>
      </c>
      <c r="Q315" t="s">
        <v>1369</v>
      </c>
      <c r="R315">
        <v>5</v>
      </c>
      <c r="Z315" s="17" t="s">
        <v>599</v>
      </c>
    </row>
    <row r="316" spans="16:26" ht="12.75" hidden="1">
      <c r="P316">
        <v>327</v>
      </c>
      <c r="Q316" t="s">
        <v>1370</v>
      </c>
      <c r="R316">
        <v>14</v>
      </c>
      <c r="Z316" s="17" t="s">
        <v>600</v>
      </c>
    </row>
    <row r="317" spans="16:26" ht="12.75" hidden="1">
      <c r="P317">
        <v>328</v>
      </c>
      <c r="Q317" t="s">
        <v>1257</v>
      </c>
      <c r="R317">
        <v>3</v>
      </c>
      <c r="Z317" s="17" t="s">
        <v>601</v>
      </c>
    </row>
    <row r="318" spans="16:26" ht="12.75" hidden="1">
      <c r="P318">
        <v>329</v>
      </c>
      <c r="Q318" t="s">
        <v>1317</v>
      </c>
      <c r="R318">
        <v>2</v>
      </c>
      <c r="Z318" s="17" t="s">
        <v>602</v>
      </c>
    </row>
    <row r="319" spans="16:26" ht="12.75" hidden="1">
      <c r="P319">
        <v>330</v>
      </c>
      <c r="Q319" t="s">
        <v>1344</v>
      </c>
      <c r="R319">
        <v>18</v>
      </c>
      <c r="Z319" s="17" t="s">
        <v>603</v>
      </c>
    </row>
    <row r="320" spans="16:26" ht="12.75" hidden="1">
      <c r="P320">
        <v>331</v>
      </c>
      <c r="Q320" t="s">
        <v>1371</v>
      </c>
      <c r="R320">
        <v>1</v>
      </c>
      <c r="Z320" s="17" t="s">
        <v>604</v>
      </c>
    </row>
    <row r="321" spans="16:26" ht="12.75" hidden="1">
      <c r="P321">
        <v>332</v>
      </c>
      <c r="Q321" t="s">
        <v>1525</v>
      </c>
      <c r="R321">
        <v>10</v>
      </c>
      <c r="Z321" s="17" t="s">
        <v>605</v>
      </c>
    </row>
    <row r="322" spans="16:26" ht="12.75" hidden="1">
      <c r="P322">
        <v>333</v>
      </c>
      <c r="Q322" t="s">
        <v>1420</v>
      </c>
      <c r="R322">
        <v>4</v>
      </c>
      <c r="Z322" s="17" t="s">
        <v>606</v>
      </c>
    </row>
    <row r="323" spans="16:26" ht="12.75" hidden="1">
      <c r="P323">
        <v>334</v>
      </c>
      <c r="Q323" t="s">
        <v>1372</v>
      </c>
      <c r="R323">
        <v>11</v>
      </c>
      <c r="Z323" s="17" t="s">
        <v>607</v>
      </c>
    </row>
    <row r="324" spans="16:26" ht="12.75" hidden="1">
      <c r="P324">
        <v>335</v>
      </c>
      <c r="Q324" t="s">
        <v>1345</v>
      </c>
      <c r="R324">
        <v>19</v>
      </c>
      <c r="Z324" s="17" t="s">
        <v>608</v>
      </c>
    </row>
    <row r="325" spans="16:26" ht="12.75" hidden="1">
      <c r="P325">
        <v>337</v>
      </c>
      <c r="Q325" t="s">
        <v>1318</v>
      </c>
      <c r="R325">
        <v>17</v>
      </c>
      <c r="Z325" s="17" t="s">
        <v>609</v>
      </c>
    </row>
    <row r="326" spans="16:26" ht="12.75" hidden="1">
      <c r="P326">
        <v>338</v>
      </c>
      <c r="Q326" t="s">
        <v>1395</v>
      </c>
      <c r="R326">
        <v>12</v>
      </c>
      <c r="Z326" s="17" t="s">
        <v>610</v>
      </c>
    </row>
    <row r="327" spans="16:26" ht="12.75" hidden="1">
      <c r="P327">
        <v>339</v>
      </c>
      <c r="Q327" t="s">
        <v>1171</v>
      </c>
      <c r="R327">
        <v>17</v>
      </c>
      <c r="Z327" s="17" t="s">
        <v>611</v>
      </c>
    </row>
    <row r="328" spans="16:26" ht="12.75" hidden="1">
      <c r="P328">
        <v>340</v>
      </c>
      <c r="Q328" t="s">
        <v>1526</v>
      </c>
      <c r="R328">
        <v>14</v>
      </c>
      <c r="Z328" s="17" t="s">
        <v>612</v>
      </c>
    </row>
    <row r="329" spans="16:26" ht="12.75" hidden="1">
      <c r="P329">
        <v>341</v>
      </c>
      <c r="Q329" t="s">
        <v>1319</v>
      </c>
      <c r="R329">
        <v>17</v>
      </c>
      <c r="Z329" s="17" t="s">
        <v>613</v>
      </c>
    </row>
    <row r="330" spans="16:26" ht="12.75" hidden="1">
      <c r="P330">
        <v>342</v>
      </c>
      <c r="Q330" t="s">
        <v>1258</v>
      </c>
      <c r="R330">
        <v>20</v>
      </c>
      <c r="Z330" s="17" t="s">
        <v>614</v>
      </c>
    </row>
    <row r="331" spans="16:26" ht="12.75" hidden="1">
      <c r="P331">
        <v>343</v>
      </c>
      <c r="Q331" t="s">
        <v>1320</v>
      </c>
      <c r="R331">
        <v>19</v>
      </c>
      <c r="Z331" s="17" t="s">
        <v>615</v>
      </c>
    </row>
    <row r="332" spans="16:26" ht="12.75" hidden="1">
      <c r="P332">
        <v>344</v>
      </c>
      <c r="Q332" t="s">
        <v>1421</v>
      </c>
      <c r="R332">
        <v>13</v>
      </c>
      <c r="Z332" s="17" t="s">
        <v>616</v>
      </c>
    </row>
    <row r="333" spans="16:26" ht="12.75" hidden="1">
      <c r="P333">
        <v>345</v>
      </c>
      <c r="Q333" t="s">
        <v>1527</v>
      </c>
      <c r="R333">
        <v>13</v>
      </c>
      <c r="Z333" s="17" t="s">
        <v>617</v>
      </c>
    </row>
    <row r="334" spans="16:26" ht="12.75" hidden="1">
      <c r="P334">
        <v>346</v>
      </c>
      <c r="Q334" t="s">
        <v>1172</v>
      </c>
      <c r="R334">
        <v>14</v>
      </c>
      <c r="Z334" s="17" t="s">
        <v>618</v>
      </c>
    </row>
    <row r="335" spans="16:26" ht="12.75" hidden="1">
      <c r="P335">
        <v>347</v>
      </c>
      <c r="Q335" t="s">
        <v>1528</v>
      </c>
      <c r="R335">
        <v>3</v>
      </c>
      <c r="Z335" s="17" t="s">
        <v>619</v>
      </c>
    </row>
    <row r="336" spans="16:26" ht="12.75" hidden="1">
      <c r="P336">
        <v>348</v>
      </c>
      <c r="Q336" t="s">
        <v>1347</v>
      </c>
      <c r="R336">
        <v>18</v>
      </c>
      <c r="Z336" s="17" t="s">
        <v>620</v>
      </c>
    </row>
    <row r="337" spans="16:26" ht="12.75" hidden="1">
      <c r="P337">
        <v>349</v>
      </c>
      <c r="Q337" t="s">
        <v>1321</v>
      </c>
      <c r="R337">
        <v>13</v>
      </c>
      <c r="Z337" s="17" t="s">
        <v>621</v>
      </c>
    </row>
    <row r="338" spans="16:26" ht="12.75" hidden="1">
      <c r="P338">
        <v>350</v>
      </c>
      <c r="Q338" t="s">
        <v>1173</v>
      </c>
      <c r="R338">
        <v>17</v>
      </c>
      <c r="Z338" s="17" t="s">
        <v>622</v>
      </c>
    </row>
    <row r="339" spans="16:26" ht="12.75" hidden="1">
      <c r="P339">
        <v>351</v>
      </c>
      <c r="Q339" t="s">
        <v>1422</v>
      </c>
      <c r="R339">
        <v>11</v>
      </c>
      <c r="Z339" s="17" t="s">
        <v>623</v>
      </c>
    </row>
    <row r="340" spans="16:26" ht="12.75" hidden="1">
      <c r="P340">
        <v>352</v>
      </c>
      <c r="Q340" t="s">
        <v>1261</v>
      </c>
      <c r="R340">
        <v>2</v>
      </c>
      <c r="Z340" s="17" t="s">
        <v>624</v>
      </c>
    </row>
    <row r="341" spans="16:26" ht="12.75" hidden="1">
      <c r="P341">
        <v>354</v>
      </c>
      <c r="Q341" t="s">
        <v>998</v>
      </c>
      <c r="R341">
        <v>13</v>
      </c>
      <c r="Z341" s="17" t="s">
        <v>625</v>
      </c>
    </row>
    <row r="342" spans="16:26" ht="12.75" hidden="1">
      <c r="P342">
        <v>355</v>
      </c>
      <c r="Q342" t="s">
        <v>1072</v>
      </c>
      <c r="R342">
        <v>20</v>
      </c>
      <c r="Z342" s="17" t="s">
        <v>626</v>
      </c>
    </row>
    <row r="343" spans="16:26" ht="12.75" hidden="1">
      <c r="P343">
        <v>356</v>
      </c>
      <c r="Q343" t="s">
        <v>1174</v>
      </c>
      <c r="R343">
        <v>1</v>
      </c>
      <c r="Z343" s="17" t="s">
        <v>627</v>
      </c>
    </row>
    <row r="344" spans="16:26" ht="12.75" hidden="1">
      <c r="P344">
        <v>357</v>
      </c>
      <c r="Q344" t="s">
        <v>1582</v>
      </c>
      <c r="R344">
        <v>15</v>
      </c>
      <c r="Z344" s="17" t="s">
        <v>628</v>
      </c>
    </row>
    <row r="345" spans="16:26" ht="12.75" hidden="1">
      <c r="P345">
        <v>358</v>
      </c>
      <c r="Q345" t="s">
        <v>1468</v>
      </c>
      <c r="R345">
        <v>17</v>
      </c>
      <c r="Z345" s="17" t="s">
        <v>629</v>
      </c>
    </row>
    <row r="346" spans="16:26" ht="12.75" hidden="1">
      <c r="P346">
        <v>359</v>
      </c>
      <c r="Q346" t="s">
        <v>950</v>
      </c>
      <c r="R346">
        <v>18</v>
      </c>
      <c r="Z346" s="17" t="s">
        <v>630</v>
      </c>
    </row>
    <row r="347" spans="16:26" ht="12.75" hidden="1">
      <c r="P347">
        <v>360</v>
      </c>
      <c r="Q347" t="s">
        <v>999</v>
      </c>
      <c r="R347">
        <v>8</v>
      </c>
      <c r="Z347" s="17" t="s">
        <v>631</v>
      </c>
    </row>
    <row r="348" spans="16:26" ht="12.75" hidden="1">
      <c r="P348">
        <v>361</v>
      </c>
      <c r="Q348" t="s">
        <v>1322</v>
      </c>
      <c r="R348">
        <v>14</v>
      </c>
      <c r="Z348" s="17" t="s">
        <v>632</v>
      </c>
    </row>
    <row r="349" spans="16:26" ht="12.75" hidden="1">
      <c r="P349">
        <v>362</v>
      </c>
      <c r="Q349" t="s">
        <v>1348</v>
      </c>
      <c r="R349">
        <v>1</v>
      </c>
      <c r="Z349" s="17" t="s">
        <v>633</v>
      </c>
    </row>
    <row r="350" spans="16:26" ht="12.75" hidden="1">
      <c r="P350">
        <v>363</v>
      </c>
      <c r="Q350" t="s">
        <v>304</v>
      </c>
      <c r="R350">
        <v>8</v>
      </c>
      <c r="Z350" s="17" t="s">
        <v>634</v>
      </c>
    </row>
    <row r="351" spans="16:26" ht="12.75" hidden="1">
      <c r="P351">
        <v>364</v>
      </c>
      <c r="Q351" t="s">
        <v>1178</v>
      </c>
      <c r="R351">
        <v>2</v>
      </c>
      <c r="Z351" s="17" t="s">
        <v>635</v>
      </c>
    </row>
    <row r="352" spans="16:26" ht="12.75" hidden="1">
      <c r="P352">
        <v>365</v>
      </c>
      <c r="Q352" t="s">
        <v>1264</v>
      </c>
      <c r="R352">
        <v>4</v>
      </c>
      <c r="Z352" s="17" t="s">
        <v>636</v>
      </c>
    </row>
    <row r="353" spans="16:26" ht="12.75" hidden="1">
      <c r="P353">
        <v>366</v>
      </c>
      <c r="Q353" t="s">
        <v>1180</v>
      </c>
      <c r="R353">
        <v>6</v>
      </c>
      <c r="Z353" s="17" t="s">
        <v>637</v>
      </c>
    </row>
    <row r="354" spans="16:26" ht="12.75" hidden="1">
      <c r="P354">
        <v>368</v>
      </c>
      <c r="Q354" t="s">
        <v>1211</v>
      </c>
      <c r="R354">
        <v>18</v>
      </c>
      <c r="Z354" s="17" t="s">
        <v>638</v>
      </c>
    </row>
    <row r="355" spans="16:26" ht="12.75" hidden="1">
      <c r="P355">
        <v>369</v>
      </c>
      <c r="Q355" t="s">
        <v>1373</v>
      </c>
      <c r="R355">
        <v>8</v>
      </c>
      <c r="Z355" s="17" t="s">
        <v>639</v>
      </c>
    </row>
    <row r="356" spans="16:26" ht="12.75" hidden="1">
      <c r="P356">
        <v>371</v>
      </c>
      <c r="Q356" t="s">
        <v>1469</v>
      </c>
      <c r="R356">
        <v>13</v>
      </c>
      <c r="Z356" s="17" t="s">
        <v>640</v>
      </c>
    </row>
    <row r="357" spans="16:26" ht="12.75" hidden="1">
      <c r="P357">
        <v>372</v>
      </c>
      <c r="Q357" t="s">
        <v>1530</v>
      </c>
      <c r="R357">
        <v>12</v>
      </c>
      <c r="Z357" s="17" t="s">
        <v>641</v>
      </c>
    </row>
    <row r="358" spans="16:26" ht="12.75" hidden="1">
      <c r="P358">
        <v>373</v>
      </c>
      <c r="Q358" t="s">
        <v>1074</v>
      </c>
      <c r="R358">
        <v>8</v>
      </c>
      <c r="Z358" s="17" t="s">
        <v>642</v>
      </c>
    </row>
    <row r="359" spans="16:26" ht="12.75" hidden="1">
      <c r="P359">
        <v>374</v>
      </c>
      <c r="Q359" t="s">
        <v>1075</v>
      </c>
      <c r="R359">
        <v>18</v>
      </c>
      <c r="Z359" s="17" t="s">
        <v>643</v>
      </c>
    </row>
    <row r="360" spans="16:26" ht="12.75" hidden="1">
      <c r="P360">
        <v>375</v>
      </c>
      <c r="Q360" t="s">
        <v>1470</v>
      </c>
      <c r="R360">
        <v>7</v>
      </c>
      <c r="Z360" s="17" t="s">
        <v>644</v>
      </c>
    </row>
    <row r="361" spans="16:26" ht="12.75" hidden="1">
      <c r="P361">
        <v>376</v>
      </c>
      <c r="Q361" t="s">
        <v>1181</v>
      </c>
      <c r="R361">
        <v>1</v>
      </c>
      <c r="Z361" s="17" t="s">
        <v>645</v>
      </c>
    </row>
    <row r="362" spans="16:26" ht="12.75" hidden="1">
      <c r="P362">
        <v>377</v>
      </c>
      <c r="Q362" t="s">
        <v>1349</v>
      </c>
      <c r="R362">
        <v>15</v>
      </c>
      <c r="Z362" s="17" t="s">
        <v>646</v>
      </c>
    </row>
    <row r="363" spans="16:26" ht="12.75" hidden="1">
      <c r="P363">
        <v>378</v>
      </c>
      <c r="Q363" t="s">
        <v>1266</v>
      </c>
      <c r="R363">
        <v>4</v>
      </c>
      <c r="Z363" s="17" t="s">
        <v>647</v>
      </c>
    </row>
    <row r="364" spans="16:26" ht="12.75" hidden="1">
      <c r="P364">
        <v>379</v>
      </c>
      <c r="Q364" t="s">
        <v>951</v>
      </c>
      <c r="R364">
        <v>13</v>
      </c>
      <c r="Z364" s="17" t="s">
        <v>648</v>
      </c>
    </row>
    <row r="365" spans="16:26" ht="12.75" hidden="1">
      <c r="P365">
        <v>380</v>
      </c>
      <c r="Q365" t="s">
        <v>1185</v>
      </c>
      <c r="R365">
        <v>1</v>
      </c>
      <c r="Z365" s="17" t="s">
        <v>649</v>
      </c>
    </row>
    <row r="366" spans="16:26" ht="12.75" hidden="1">
      <c r="P366">
        <v>381</v>
      </c>
      <c r="Q366" t="s">
        <v>1752</v>
      </c>
      <c r="R366">
        <v>14</v>
      </c>
      <c r="Z366" s="17" t="s">
        <v>650</v>
      </c>
    </row>
    <row r="367" spans="16:26" ht="12.75" hidden="1">
      <c r="P367">
        <v>382</v>
      </c>
      <c r="Q367" t="s">
        <v>1002</v>
      </c>
      <c r="R367">
        <v>17</v>
      </c>
      <c r="Z367" s="17" t="s">
        <v>651</v>
      </c>
    </row>
    <row r="368" spans="16:26" ht="12.75" hidden="1">
      <c r="P368">
        <v>383</v>
      </c>
      <c r="Q368" t="s">
        <v>1003</v>
      </c>
      <c r="R368">
        <v>17</v>
      </c>
      <c r="Z368" s="17" t="s">
        <v>652</v>
      </c>
    </row>
    <row r="369" spans="16:26" ht="12.75" hidden="1">
      <c r="P369">
        <v>385</v>
      </c>
      <c r="Q369" t="s">
        <v>1186</v>
      </c>
      <c r="R369">
        <v>20</v>
      </c>
      <c r="Z369" s="17" t="s">
        <v>653</v>
      </c>
    </row>
    <row r="370" spans="16:26" ht="12.75" hidden="1">
      <c r="P370">
        <v>386</v>
      </c>
      <c r="Q370" t="s">
        <v>1267</v>
      </c>
      <c r="R370">
        <v>14</v>
      </c>
      <c r="Z370" s="17" t="s">
        <v>654</v>
      </c>
    </row>
    <row r="371" spans="16:26" ht="12.75" hidden="1">
      <c r="P371">
        <v>387</v>
      </c>
      <c r="Q371" t="s">
        <v>952</v>
      </c>
      <c r="R371">
        <v>9</v>
      </c>
      <c r="Z371" s="17" t="s">
        <v>655</v>
      </c>
    </row>
    <row r="372" spans="16:26" ht="12.75" hidden="1">
      <c r="P372">
        <v>388</v>
      </c>
      <c r="Q372" t="s">
        <v>1076</v>
      </c>
      <c r="R372">
        <v>12</v>
      </c>
      <c r="Z372" s="17" t="s">
        <v>656</v>
      </c>
    </row>
    <row r="373" spans="16:26" ht="12.75" hidden="1">
      <c r="P373">
        <v>389</v>
      </c>
      <c r="Q373" t="s">
        <v>953</v>
      </c>
      <c r="R373">
        <v>17</v>
      </c>
      <c r="Z373" s="17" t="s">
        <v>657</v>
      </c>
    </row>
    <row r="374" spans="16:26" ht="12.75" hidden="1">
      <c r="P374">
        <v>390</v>
      </c>
      <c r="Q374" t="s">
        <v>1350</v>
      </c>
      <c r="R374">
        <v>7</v>
      </c>
      <c r="Z374" s="17" t="s">
        <v>658</v>
      </c>
    </row>
    <row r="375" spans="16:26" ht="12.75" hidden="1">
      <c r="P375">
        <v>391</v>
      </c>
      <c r="Q375" t="s">
        <v>1005</v>
      </c>
      <c r="R375">
        <v>3</v>
      </c>
      <c r="Z375" s="17" t="s">
        <v>659</v>
      </c>
    </row>
    <row r="376" spans="16:26" ht="12.75" hidden="1">
      <c r="P376">
        <v>393</v>
      </c>
      <c r="Q376" t="s">
        <v>1006</v>
      </c>
      <c r="R376">
        <v>8</v>
      </c>
      <c r="Z376" s="17" t="s">
        <v>660</v>
      </c>
    </row>
    <row r="377" spans="16:26" ht="12.75" hidden="1">
      <c r="P377">
        <v>394</v>
      </c>
      <c r="Q377" t="s">
        <v>1188</v>
      </c>
      <c r="R377">
        <v>15</v>
      </c>
      <c r="Z377" s="17" t="s">
        <v>661</v>
      </c>
    </row>
    <row r="378" spans="16:26" ht="12.75" hidden="1">
      <c r="P378">
        <v>395</v>
      </c>
      <c r="Q378" t="s">
        <v>1189</v>
      </c>
      <c r="R378">
        <v>10</v>
      </c>
      <c r="Z378" s="17" t="s">
        <v>662</v>
      </c>
    </row>
    <row r="379" spans="16:26" ht="12.75" hidden="1">
      <c r="P379">
        <v>396</v>
      </c>
      <c r="Q379" t="s">
        <v>1489</v>
      </c>
      <c r="R379">
        <v>12</v>
      </c>
      <c r="Z379" s="17" t="s">
        <v>663</v>
      </c>
    </row>
    <row r="380" spans="16:26" ht="12.75" hidden="1">
      <c r="P380">
        <v>397</v>
      </c>
      <c r="Q380" t="s">
        <v>1707</v>
      </c>
      <c r="R380">
        <v>12</v>
      </c>
      <c r="Z380" s="17" t="s">
        <v>664</v>
      </c>
    </row>
    <row r="381" spans="16:26" ht="12.75" hidden="1">
      <c r="P381">
        <v>399</v>
      </c>
      <c r="Q381" t="s">
        <v>1077</v>
      </c>
      <c r="R381">
        <v>19</v>
      </c>
      <c r="Z381" s="17" t="s">
        <v>665</v>
      </c>
    </row>
    <row r="382" spans="16:26" ht="12.75" hidden="1">
      <c r="P382">
        <v>400</v>
      </c>
      <c r="Q382" t="s">
        <v>1007</v>
      </c>
      <c r="R382">
        <v>4</v>
      </c>
      <c r="Z382" s="17" t="s">
        <v>666</v>
      </c>
    </row>
    <row r="383" spans="16:26" ht="12.75" hidden="1">
      <c r="P383">
        <v>402</v>
      </c>
      <c r="Q383" t="s">
        <v>1268</v>
      </c>
      <c r="R383">
        <v>19</v>
      </c>
      <c r="Z383" s="17" t="s">
        <v>667</v>
      </c>
    </row>
    <row r="384" spans="16:26" ht="12.75" hidden="1">
      <c r="P384">
        <v>405</v>
      </c>
      <c r="Q384" t="s">
        <v>1326</v>
      </c>
      <c r="R384">
        <v>6</v>
      </c>
      <c r="Z384" s="17" t="s">
        <v>668</v>
      </c>
    </row>
    <row r="385" spans="16:26" ht="12.75" hidden="1">
      <c r="P385">
        <v>406</v>
      </c>
      <c r="Q385" t="s">
        <v>1008</v>
      </c>
      <c r="R385">
        <v>17</v>
      </c>
      <c r="Z385" s="17" t="s">
        <v>669</v>
      </c>
    </row>
    <row r="386" spans="16:26" ht="12.75" hidden="1">
      <c r="P386">
        <v>407</v>
      </c>
      <c r="Q386" t="s">
        <v>1009</v>
      </c>
      <c r="R386">
        <v>10</v>
      </c>
      <c r="Z386" s="17" t="s">
        <v>670</v>
      </c>
    </row>
    <row r="387" spans="16:26" ht="12.75" hidden="1">
      <c r="P387">
        <v>409</v>
      </c>
      <c r="Q387" t="s">
        <v>1010</v>
      </c>
      <c r="R387">
        <v>17</v>
      </c>
      <c r="Z387" s="17" t="s">
        <v>671</v>
      </c>
    </row>
    <row r="388" spans="16:26" ht="12.75" hidden="1">
      <c r="P388">
        <v>410</v>
      </c>
      <c r="Q388" t="s">
        <v>1532</v>
      </c>
      <c r="R388">
        <v>5</v>
      </c>
      <c r="Z388" s="17" t="s">
        <v>672</v>
      </c>
    </row>
    <row r="389" spans="16:26" ht="12.75" hidden="1">
      <c r="P389">
        <v>411</v>
      </c>
      <c r="Q389" t="s">
        <v>1327</v>
      </c>
      <c r="R389">
        <v>13</v>
      </c>
      <c r="Z389" s="17" t="s">
        <v>673</v>
      </c>
    </row>
    <row r="390" spans="16:26" ht="12.75" hidden="1">
      <c r="P390">
        <v>412</v>
      </c>
      <c r="Q390" t="s">
        <v>1681</v>
      </c>
      <c r="R390">
        <v>12</v>
      </c>
      <c r="Z390" s="17" t="s">
        <v>674</v>
      </c>
    </row>
    <row r="391" spans="16:26" ht="12.75" hidden="1">
      <c r="P391">
        <v>413</v>
      </c>
      <c r="Q391" t="s">
        <v>1375</v>
      </c>
      <c r="R391">
        <v>17</v>
      </c>
      <c r="Z391" s="17" t="s">
        <v>675</v>
      </c>
    </row>
    <row r="392" spans="16:26" ht="12.75" hidden="1">
      <c r="P392">
        <v>414</v>
      </c>
      <c r="Q392" t="s">
        <v>1490</v>
      </c>
      <c r="R392">
        <v>16</v>
      </c>
      <c r="Z392" s="17" t="s">
        <v>676</v>
      </c>
    </row>
    <row r="393" spans="16:26" ht="12.75" hidden="1">
      <c r="P393">
        <v>415</v>
      </c>
      <c r="Q393" t="s">
        <v>1505</v>
      </c>
      <c r="R393">
        <v>16</v>
      </c>
      <c r="Z393" s="17" t="s">
        <v>677</v>
      </c>
    </row>
    <row r="394" spans="16:26" ht="12.75" hidden="1">
      <c r="P394">
        <v>416</v>
      </c>
      <c r="Q394" t="s">
        <v>1328</v>
      </c>
      <c r="R394">
        <v>13</v>
      </c>
      <c r="Z394" s="17" t="s">
        <v>678</v>
      </c>
    </row>
    <row r="395" spans="16:26" ht="12.75" hidden="1">
      <c r="P395">
        <v>418</v>
      </c>
      <c r="Q395" t="s">
        <v>1593</v>
      </c>
      <c r="R395">
        <v>12</v>
      </c>
      <c r="Z395" s="17" t="s">
        <v>679</v>
      </c>
    </row>
    <row r="396" spans="16:26" ht="12.75" hidden="1">
      <c r="P396">
        <v>419</v>
      </c>
      <c r="Q396" t="s">
        <v>954</v>
      </c>
      <c r="R396">
        <v>19</v>
      </c>
      <c r="Z396" s="17" t="s">
        <v>680</v>
      </c>
    </row>
    <row r="397" spans="16:26" ht="12.75" hidden="1">
      <c r="P397">
        <v>421</v>
      </c>
      <c r="Q397" t="s">
        <v>1399</v>
      </c>
      <c r="R397">
        <v>14</v>
      </c>
      <c r="Z397" s="17" t="s">
        <v>681</v>
      </c>
    </row>
    <row r="398" spans="16:26" ht="12.75" hidden="1">
      <c r="P398">
        <v>422</v>
      </c>
      <c r="Q398" t="s">
        <v>1723</v>
      </c>
      <c r="R398">
        <v>2</v>
      </c>
      <c r="Z398" s="17" t="s">
        <v>682</v>
      </c>
    </row>
    <row r="399" spans="16:26" ht="12.75" hidden="1">
      <c r="P399">
        <v>423</v>
      </c>
      <c r="Q399" t="s">
        <v>1471</v>
      </c>
      <c r="R399">
        <v>17</v>
      </c>
      <c r="Z399" s="17" t="s">
        <v>683</v>
      </c>
    </row>
    <row r="400" spans="16:26" ht="12.75" hidden="1">
      <c r="P400">
        <v>424</v>
      </c>
      <c r="Q400" t="s">
        <v>1329</v>
      </c>
      <c r="R400">
        <v>10</v>
      </c>
      <c r="Z400" s="17" t="s">
        <v>684</v>
      </c>
    </row>
    <row r="401" spans="16:26" ht="12.75" hidden="1">
      <c r="P401">
        <v>425</v>
      </c>
      <c r="Q401" t="s">
        <v>1472</v>
      </c>
      <c r="R401">
        <v>13</v>
      </c>
      <c r="Z401" s="17" t="s">
        <v>685</v>
      </c>
    </row>
    <row r="402" spans="16:26" ht="12.75" hidden="1">
      <c r="P402">
        <v>426</v>
      </c>
      <c r="Q402" t="s">
        <v>1011</v>
      </c>
      <c r="R402">
        <v>3</v>
      </c>
      <c r="Z402" s="17" t="s">
        <v>686</v>
      </c>
    </row>
    <row r="403" spans="16:26" ht="12.75" hidden="1">
      <c r="P403">
        <v>427</v>
      </c>
      <c r="Q403" t="s">
        <v>1191</v>
      </c>
      <c r="R403">
        <v>17</v>
      </c>
      <c r="Z403" s="17" t="s">
        <v>687</v>
      </c>
    </row>
    <row r="404" spans="16:26" ht="12.75" hidden="1">
      <c r="P404">
        <v>428</v>
      </c>
      <c r="Q404" t="s">
        <v>1603</v>
      </c>
      <c r="R404">
        <v>13</v>
      </c>
      <c r="Z404" s="17" t="s">
        <v>688</v>
      </c>
    </row>
    <row r="405" spans="16:26" ht="12.75" hidden="1">
      <c r="P405">
        <v>429</v>
      </c>
      <c r="Q405" t="s">
        <v>1563</v>
      </c>
      <c r="R405">
        <v>1</v>
      </c>
      <c r="Z405" s="17" t="s">
        <v>689</v>
      </c>
    </row>
    <row r="406" spans="16:26" ht="12.75" hidden="1">
      <c r="P406">
        <v>430</v>
      </c>
      <c r="Q406" t="s">
        <v>1784</v>
      </c>
      <c r="R406">
        <v>2</v>
      </c>
      <c r="Z406" s="17" t="s">
        <v>690</v>
      </c>
    </row>
    <row r="407" spans="16:26" ht="12.75" hidden="1">
      <c r="P407">
        <v>431</v>
      </c>
      <c r="Q407" t="s">
        <v>1650</v>
      </c>
      <c r="R407">
        <v>18</v>
      </c>
      <c r="Z407" s="17" t="s">
        <v>691</v>
      </c>
    </row>
    <row r="408" spans="16:26" ht="12.75" hidden="1">
      <c r="P408">
        <v>432</v>
      </c>
      <c r="Q408" t="s">
        <v>1446</v>
      </c>
      <c r="R408">
        <v>18</v>
      </c>
      <c r="Z408" s="17" t="s">
        <v>692</v>
      </c>
    </row>
    <row r="409" spans="16:26" ht="12.75" hidden="1">
      <c r="P409">
        <v>433</v>
      </c>
      <c r="Q409" t="s">
        <v>1775</v>
      </c>
      <c r="R409">
        <v>18</v>
      </c>
      <c r="Z409" s="17" t="s">
        <v>693</v>
      </c>
    </row>
    <row r="410" spans="16:26" ht="12.75" hidden="1">
      <c r="P410">
        <v>435</v>
      </c>
      <c r="Q410" t="s">
        <v>1651</v>
      </c>
      <c r="R410">
        <v>18</v>
      </c>
      <c r="Z410" s="17" t="s">
        <v>694</v>
      </c>
    </row>
    <row r="411" spans="16:26" ht="12.75" hidden="1">
      <c r="P411">
        <v>436</v>
      </c>
      <c r="Q411" t="s">
        <v>1491</v>
      </c>
      <c r="R411">
        <v>1</v>
      </c>
      <c r="Z411" s="17" t="s">
        <v>695</v>
      </c>
    </row>
    <row r="412" spans="16:26" ht="12.75" hidden="1">
      <c r="P412">
        <v>437</v>
      </c>
      <c r="Q412" t="s">
        <v>1613</v>
      </c>
      <c r="R412">
        <v>5</v>
      </c>
      <c r="Z412" s="17" t="s">
        <v>696</v>
      </c>
    </row>
    <row r="413" spans="16:26" ht="12.75" hidden="1">
      <c r="P413">
        <v>438</v>
      </c>
      <c r="Q413" t="s">
        <v>1400</v>
      </c>
      <c r="R413">
        <v>5</v>
      </c>
      <c r="Z413" s="17" t="s">
        <v>697</v>
      </c>
    </row>
    <row r="414" spans="16:26" ht="12.75" hidden="1">
      <c r="P414">
        <v>439</v>
      </c>
      <c r="Q414" t="s">
        <v>1724</v>
      </c>
      <c r="R414">
        <v>6</v>
      </c>
      <c r="Z414" s="17" t="s">
        <v>698</v>
      </c>
    </row>
    <row r="415" spans="16:26" ht="12.75" hidden="1">
      <c r="P415">
        <v>440</v>
      </c>
      <c r="Q415" t="s">
        <v>1621</v>
      </c>
      <c r="R415">
        <v>20</v>
      </c>
      <c r="Z415" s="17" t="s">
        <v>699</v>
      </c>
    </row>
    <row r="416" spans="16:26" ht="12.75" hidden="1">
      <c r="P416">
        <v>441</v>
      </c>
      <c r="Q416" t="s">
        <v>1622</v>
      </c>
      <c r="R416">
        <v>20</v>
      </c>
      <c r="Z416" s="17" t="s">
        <v>700</v>
      </c>
    </row>
    <row r="417" spans="16:26" ht="12.75" hidden="1">
      <c r="P417">
        <v>442</v>
      </c>
      <c r="Q417" t="s">
        <v>1623</v>
      </c>
      <c r="R417">
        <v>6</v>
      </c>
      <c r="Z417" s="17" t="s">
        <v>701</v>
      </c>
    </row>
    <row r="418" spans="16:26" ht="12.75" hidden="1">
      <c r="P418">
        <v>443</v>
      </c>
      <c r="Q418" t="s">
        <v>1617</v>
      </c>
      <c r="R418">
        <v>17</v>
      </c>
      <c r="Z418" s="17" t="s">
        <v>702</v>
      </c>
    </row>
    <row r="419" spans="16:26" ht="12.75" hidden="1">
      <c r="P419">
        <v>444</v>
      </c>
      <c r="Q419" t="s">
        <v>1476</v>
      </c>
      <c r="R419">
        <v>15</v>
      </c>
      <c r="Z419" s="17" t="s">
        <v>703</v>
      </c>
    </row>
    <row r="420" spans="16:26" ht="12.75" hidden="1">
      <c r="P420">
        <v>445</v>
      </c>
      <c r="Q420" t="s">
        <v>1540</v>
      </c>
      <c r="R420">
        <v>13</v>
      </c>
      <c r="Z420" s="17" t="s">
        <v>704</v>
      </c>
    </row>
    <row r="421" spans="16:26" ht="12.75" hidden="1">
      <c r="P421">
        <v>447</v>
      </c>
      <c r="Q421" t="s">
        <v>1352</v>
      </c>
      <c r="R421">
        <v>17</v>
      </c>
      <c r="Z421" s="17" t="s">
        <v>705</v>
      </c>
    </row>
    <row r="422" spans="16:26" ht="12.75" hidden="1">
      <c r="P422">
        <v>449</v>
      </c>
      <c r="Q422" t="s">
        <v>1709</v>
      </c>
      <c r="R422">
        <v>10</v>
      </c>
      <c r="Z422" s="17" t="s">
        <v>706</v>
      </c>
    </row>
    <row r="423" spans="16:26" ht="12.75" hidden="1">
      <c r="P423">
        <v>450</v>
      </c>
      <c r="Q423" t="s">
        <v>1541</v>
      </c>
      <c r="R423">
        <v>7</v>
      </c>
      <c r="Z423" s="17" t="s">
        <v>707</v>
      </c>
    </row>
    <row r="424" spans="16:26" ht="12.75" hidden="1">
      <c r="P424">
        <v>452</v>
      </c>
      <c r="Q424" t="s">
        <v>1542</v>
      </c>
      <c r="R424">
        <v>20</v>
      </c>
      <c r="Z424" s="17" t="s">
        <v>708</v>
      </c>
    </row>
    <row r="425" spans="16:26" ht="12.75" hidden="1">
      <c r="P425">
        <v>453</v>
      </c>
      <c r="Q425" t="s">
        <v>1078</v>
      </c>
      <c r="R425">
        <v>18</v>
      </c>
      <c r="Z425" s="17" t="s">
        <v>709</v>
      </c>
    </row>
    <row r="426" spans="16:26" ht="12.75" hidden="1">
      <c r="P426">
        <v>454</v>
      </c>
      <c r="Q426" t="s">
        <v>1013</v>
      </c>
      <c r="R426">
        <v>15</v>
      </c>
      <c r="Z426" s="17" t="s">
        <v>710</v>
      </c>
    </row>
    <row r="427" spans="16:26" ht="12.75" hidden="1">
      <c r="P427">
        <v>455</v>
      </c>
      <c r="Q427" t="s">
        <v>1722</v>
      </c>
      <c r="R427">
        <v>9</v>
      </c>
      <c r="Z427" s="17" t="s">
        <v>711</v>
      </c>
    </row>
    <row r="428" spans="16:26" ht="12.75" hidden="1">
      <c r="P428">
        <v>456</v>
      </c>
      <c r="Q428" t="s">
        <v>1376</v>
      </c>
      <c r="R428">
        <v>16</v>
      </c>
      <c r="Z428" s="17" t="s">
        <v>712</v>
      </c>
    </row>
    <row r="429" spans="16:26" ht="12.75" hidden="1">
      <c r="P429">
        <v>457</v>
      </c>
      <c r="Q429" t="s">
        <v>1193</v>
      </c>
      <c r="R429">
        <v>3</v>
      </c>
      <c r="Z429" s="17" t="s">
        <v>713</v>
      </c>
    </row>
    <row r="430" spans="16:26" ht="12.75" hidden="1">
      <c r="P430">
        <v>458</v>
      </c>
      <c r="Q430" t="s">
        <v>1270</v>
      </c>
      <c r="R430">
        <v>16</v>
      </c>
      <c r="Z430" s="17" t="s">
        <v>714</v>
      </c>
    </row>
    <row r="431" spans="16:26" ht="12.75" hidden="1">
      <c r="P431">
        <v>459</v>
      </c>
      <c r="Q431" t="s">
        <v>1271</v>
      </c>
      <c r="R431">
        <v>16</v>
      </c>
      <c r="Z431" s="17" t="s">
        <v>715</v>
      </c>
    </row>
    <row r="432" spans="16:26" ht="12.75" hidden="1">
      <c r="P432">
        <v>460</v>
      </c>
      <c r="Q432" t="s">
        <v>1015</v>
      </c>
      <c r="R432">
        <v>17</v>
      </c>
      <c r="Z432" s="17" t="s">
        <v>716</v>
      </c>
    </row>
    <row r="433" spans="16:26" ht="12.75" hidden="1">
      <c r="P433">
        <v>461</v>
      </c>
      <c r="Q433" t="s">
        <v>1079</v>
      </c>
      <c r="R433">
        <v>14</v>
      </c>
      <c r="Z433" s="17" t="s">
        <v>717</v>
      </c>
    </row>
    <row r="434" spans="16:26" ht="12.75" hidden="1">
      <c r="P434">
        <v>462</v>
      </c>
      <c r="Q434" t="s">
        <v>1800</v>
      </c>
      <c r="R434">
        <v>5</v>
      </c>
      <c r="Z434" s="17" t="s">
        <v>718</v>
      </c>
    </row>
    <row r="435" spans="16:26" ht="12.75" hidden="1">
      <c r="P435">
        <v>463</v>
      </c>
      <c r="Q435" t="s">
        <v>1080</v>
      </c>
      <c r="R435">
        <v>17</v>
      </c>
      <c r="Z435" s="17" t="s">
        <v>719</v>
      </c>
    </row>
    <row r="436" spans="16:26" ht="12.75" hidden="1">
      <c r="P436">
        <v>464</v>
      </c>
      <c r="Q436" t="s">
        <v>1195</v>
      </c>
      <c r="R436">
        <v>16</v>
      </c>
      <c r="Z436" s="17" t="s">
        <v>720</v>
      </c>
    </row>
    <row r="437" spans="16:26" ht="12.75" hidden="1">
      <c r="P437">
        <v>466</v>
      </c>
      <c r="Q437" t="s">
        <v>1082</v>
      </c>
      <c r="R437">
        <v>2</v>
      </c>
      <c r="Z437" s="17" t="s">
        <v>721</v>
      </c>
    </row>
    <row r="438" spans="16:26" ht="12.75" hidden="1">
      <c r="P438">
        <v>467</v>
      </c>
      <c r="Q438" t="s">
        <v>1083</v>
      </c>
      <c r="R438">
        <v>9</v>
      </c>
      <c r="Z438" s="17" t="s">
        <v>722</v>
      </c>
    </row>
    <row r="439" spans="16:26" ht="12.75" hidden="1">
      <c r="P439">
        <v>468</v>
      </c>
      <c r="Q439" t="s">
        <v>956</v>
      </c>
      <c r="R439">
        <v>18</v>
      </c>
      <c r="Z439" s="17" t="s">
        <v>723</v>
      </c>
    </row>
    <row r="440" spans="16:26" ht="12.75" hidden="1">
      <c r="P440">
        <v>469</v>
      </c>
      <c r="Q440" t="s">
        <v>1424</v>
      </c>
      <c r="R440">
        <v>15</v>
      </c>
      <c r="Z440" s="17" t="s">
        <v>724</v>
      </c>
    </row>
    <row r="441" spans="16:26" ht="12.75" hidden="1">
      <c r="P441">
        <v>471</v>
      </c>
      <c r="Q441" t="s">
        <v>1196</v>
      </c>
      <c r="R441">
        <v>14</v>
      </c>
      <c r="Z441" s="17" t="s">
        <v>725</v>
      </c>
    </row>
    <row r="442" spans="16:26" ht="12.75" hidden="1">
      <c r="P442">
        <v>472</v>
      </c>
      <c r="Q442" t="s">
        <v>1533</v>
      </c>
      <c r="R442">
        <v>5</v>
      </c>
      <c r="Z442" s="17" t="s">
        <v>726</v>
      </c>
    </row>
    <row r="443" spans="16:26" ht="12.75" hidden="1">
      <c r="P443">
        <v>473</v>
      </c>
      <c r="Q443" t="s">
        <v>1786</v>
      </c>
      <c r="R443">
        <v>5</v>
      </c>
      <c r="Z443" s="17" t="s">
        <v>727</v>
      </c>
    </row>
    <row r="444" spans="16:26" ht="12.75" hidden="1">
      <c r="P444">
        <v>474</v>
      </c>
      <c r="Q444" t="s">
        <v>1332</v>
      </c>
      <c r="R444">
        <v>19</v>
      </c>
      <c r="Z444" s="17" t="s">
        <v>728</v>
      </c>
    </row>
    <row r="445" spans="16:26" ht="12.75" hidden="1">
      <c r="P445">
        <v>475</v>
      </c>
      <c r="Q445" t="s">
        <v>1084</v>
      </c>
      <c r="R445">
        <v>11</v>
      </c>
      <c r="Z445" s="17" t="s">
        <v>729</v>
      </c>
    </row>
    <row r="446" spans="16:26" ht="12.75" hidden="1">
      <c r="P446">
        <v>476</v>
      </c>
      <c r="Q446" t="s">
        <v>1506</v>
      </c>
      <c r="R446">
        <v>12</v>
      </c>
      <c r="Z446" s="17" t="s">
        <v>730</v>
      </c>
    </row>
    <row r="447" spans="16:26" ht="12.75" hidden="1">
      <c r="P447">
        <v>477</v>
      </c>
      <c r="Q447" t="s">
        <v>1448</v>
      </c>
      <c r="R447">
        <v>3</v>
      </c>
      <c r="Z447" s="17" t="s">
        <v>731</v>
      </c>
    </row>
    <row r="448" spans="16:26" ht="12.75" hidden="1">
      <c r="P448">
        <v>478</v>
      </c>
      <c r="Q448" t="s">
        <v>1507</v>
      </c>
      <c r="R448">
        <v>7</v>
      </c>
      <c r="Z448" s="17" t="s">
        <v>732</v>
      </c>
    </row>
    <row r="449" spans="16:26" ht="12.75" hidden="1">
      <c r="P449">
        <v>480</v>
      </c>
      <c r="Q449" t="s">
        <v>1682</v>
      </c>
      <c r="R449">
        <v>7</v>
      </c>
      <c r="Z449" s="17" t="s">
        <v>733</v>
      </c>
    </row>
    <row r="450" spans="16:26" ht="12.75" hidden="1">
      <c r="P450">
        <v>481</v>
      </c>
      <c r="Q450" t="s">
        <v>1725</v>
      </c>
      <c r="R450">
        <v>2</v>
      </c>
      <c r="Z450" s="17" t="s">
        <v>734</v>
      </c>
    </row>
    <row r="451" spans="16:26" ht="12.75" hidden="1">
      <c r="P451">
        <v>483</v>
      </c>
      <c r="Q451" t="s">
        <v>1508</v>
      </c>
      <c r="R451">
        <v>7</v>
      </c>
      <c r="Z451" s="17" t="s">
        <v>735</v>
      </c>
    </row>
    <row r="452" spans="16:26" ht="12.75" hidden="1">
      <c r="P452">
        <v>484</v>
      </c>
      <c r="Q452" t="s">
        <v>1197</v>
      </c>
      <c r="R452">
        <v>5</v>
      </c>
      <c r="Z452" s="17" t="s">
        <v>736</v>
      </c>
    </row>
    <row r="453" spans="16:26" ht="12.75" hidden="1">
      <c r="P453">
        <v>485</v>
      </c>
      <c r="Q453" t="s">
        <v>1198</v>
      </c>
      <c r="R453">
        <v>14</v>
      </c>
      <c r="Z453" s="17" t="s">
        <v>737</v>
      </c>
    </row>
    <row r="454" spans="16:26" ht="12.75" hidden="1">
      <c r="P454">
        <v>486</v>
      </c>
      <c r="Q454" t="s">
        <v>1085</v>
      </c>
      <c r="R454">
        <v>5</v>
      </c>
      <c r="Z454" s="17" t="s">
        <v>738</v>
      </c>
    </row>
    <row r="455" spans="16:26" ht="12.75" hidden="1">
      <c r="P455">
        <v>487</v>
      </c>
      <c r="Q455" t="s">
        <v>1274</v>
      </c>
      <c r="R455">
        <v>16</v>
      </c>
      <c r="Z455" s="17" t="s">
        <v>739</v>
      </c>
    </row>
    <row r="456" spans="16:26" ht="12.75" hidden="1">
      <c r="P456">
        <v>488</v>
      </c>
      <c r="Q456" t="s">
        <v>1753</v>
      </c>
      <c r="R456">
        <v>8</v>
      </c>
      <c r="Z456" s="17" t="s">
        <v>740</v>
      </c>
    </row>
    <row r="457" spans="16:26" ht="12.75" hidden="1">
      <c r="P457">
        <v>489</v>
      </c>
      <c r="Q457" t="s">
        <v>308</v>
      </c>
      <c r="R457">
        <v>13</v>
      </c>
      <c r="Z457" s="17" t="s">
        <v>741</v>
      </c>
    </row>
    <row r="458" spans="16:26" ht="12.75" hidden="1">
      <c r="P458">
        <v>490</v>
      </c>
      <c r="Q458" t="s">
        <v>1018</v>
      </c>
      <c r="R458">
        <v>6</v>
      </c>
      <c r="Z458" s="17" t="s">
        <v>742</v>
      </c>
    </row>
    <row r="459" spans="16:26" ht="12.75" hidden="1">
      <c r="P459">
        <v>491</v>
      </c>
      <c r="Q459" t="s">
        <v>1378</v>
      </c>
      <c r="R459">
        <v>10</v>
      </c>
      <c r="Z459" s="17" t="s">
        <v>743</v>
      </c>
    </row>
    <row r="460" spans="16:26" ht="12.75" hidden="1">
      <c r="P460">
        <v>492</v>
      </c>
      <c r="Q460" t="s">
        <v>309</v>
      </c>
      <c r="R460">
        <v>17</v>
      </c>
      <c r="Z460" s="17" t="s">
        <v>744</v>
      </c>
    </row>
    <row r="461" spans="16:26" ht="12.75" hidden="1">
      <c r="P461">
        <v>493</v>
      </c>
      <c r="Q461" t="s">
        <v>1086</v>
      </c>
      <c r="R461">
        <v>5</v>
      </c>
      <c r="Z461" s="17" t="s">
        <v>745</v>
      </c>
    </row>
    <row r="462" spans="16:26" ht="12.75" hidden="1">
      <c r="P462">
        <v>494</v>
      </c>
      <c r="Q462" t="s">
        <v>1535</v>
      </c>
      <c r="R462">
        <v>14</v>
      </c>
      <c r="Z462" s="17" t="s">
        <v>746</v>
      </c>
    </row>
    <row r="463" spans="16:26" ht="12.75" hidden="1">
      <c r="P463">
        <v>495</v>
      </c>
      <c r="Q463" t="s">
        <v>1473</v>
      </c>
      <c r="R463">
        <v>8</v>
      </c>
      <c r="Z463" s="17" t="s">
        <v>747</v>
      </c>
    </row>
    <row r="464" spans="16:26" ht="12.75" hidden="1">
      <c r="P464">
        <v>497</v>
      </c>
      <c r="Q464" t="s">
        <v>1474</v>
      </c>
      <c r="R464">
        <v>18</v>
      </c>
      <c r="Z464" s="17" t="s">
        <v>748</v>
      </c>
    </row>
    <row r="465" spans="16:26" ht="12.75" hidden="1">
      <c r="P465">
        <v>498</v>
      </c>
      <c r="Q465" t="s">
        <v>1536</v>
      </c>
      <c r="R465">
        <v>18</v>
      </c>
      <c r="Z465" s="17" t="s">
        <v>749</v>
      </c>
    </row>
    <row r="466" spans="16:26" ht="12.75" hidden="1">
      <c r="P466">
        <v>499</v>
      </c>
      <c r="Q466" t="s">
        <v>1351</v>
      </c>
      <c r="R466">
        <v>10</v>
      </c>
      <c r="Z466" s="17" t="s">
        <v>750</v>
      </c>
    </row>
    <row r="467" spans="16:26" ht="12.75" hidden="1">
      <c r="P467">
        <v>500</v>
      </c>
      <c r="Q467" t="s">
        <v>1087</v>
      </c>
      <c r="R467">
        <v>15</v>
      </c>
      <c r="Z467" s="17" t="s">
        <v>751</v>
      </c>
    </row>
    <row r="468" spans="16:26" ht="12.75" hidden="1">
      <c r="P468">
        <v>502</v>
      </c>
      <c r="Q468" t="s">
        <v>1199</v>
      </c>
      <c r="R468">
        <v>18</v>
      </c>
      <c r="Z468" s="17" t="s">
        <v>752</v>
      </c>
    </row>
    <row r="469" spans="16:26" ht="12.75" hidden="1">
      <c r="P469">
        <v>503</v>
      </c>
      <c r="Q469" t="s">
        <v>1425</v>
      </c>
      <c r="R469">
        <v>4</v>
      </c>
      <c r="Z469" s="17" t="s">
        <v>753</v>
      </c>
    </row>
    <row r="470" spans="16:26" ht="12.75" hidden="1">
      <c r="P470">
        <v>504</v>
      </c>
      <c r="Q470" t="s">
        <v>1615</v>
      </c>
      <c r="R470">
        <v>20</v>
      </c>
      <c r="Z470" s="17" t="s">
        <v>754</v>
      </c>
    </row>
    <row r="471" spans="16:26" ht="12.75" hidden="1">
      <c r="P471">
        <v>505</v>
      </c>
      <c r="Q471" t="s">
        <v>1200</v>
      </c>
      <c r="R471">
        <v>16</v>
      </c>
      <c r="Z471" s="17" t="s">
        <v>755</v>
      </c>
    </row>
    <row r="472" spans="16:26" ht="12.75" hidden="1">
      <c r="P472">
        <v>506</v>
      </c>
      <c r="Q472" t="s">
        <v>1019</v>
      </c>
      <c r="R472">
        <v>12</v>
      </c>
      <c r="Z472" s="17" t="s">
        <v>756</v>
      </c>
    </row>
    <row r="473" spans="16:26" ht="12.75" hidden="1">
      <c r="P473">
        <v>507</v>
      </c>
      <c r="Q473" t="s">
        <v>1088</v>
      </c>
      <c r="R473">
        <v>8</v>
      </c>
      <c r="Z473" s="17" t="s">
        <v>757</v>
      </c>
    </row>
    <row r="474" spans="16:26" ht="12.75" hidden="1">
      <c r="P474">
        <v>508</v>
      </c>
      <c r="Q474" t="s">
        <v>1201</v>
      </c>
      <c r="R474">
        <v>1</v>
      </c>
      <c r="Z474" s="17" t="s">
        <v>758</v>
      </c>
    </row>
    <row r="475" spans="16:26" ht="12.75" hidden="1">
      <c r="P475">
        <v>509</v>
      </c>
      <c r="Q475" t="s">
        <v>1275</v>
      </c>
      <c r="R475">
        <v>8</v>
      </c>
      <c r="Z475" s="17" t="s">
        <v>759</v>
      </c>
    </row>
    <row r="476" spans="16:26" ht="12.75" hidden="1">
      <c r="P476">
        <v>510</v>
      </c>
      <c r="Q476" t="s">
        <v>976</v>
      </c>
      <c r="R476">
        <v>3</v>
      </c>
      <c r="Z476" s="17" t="s">
        <v>760</v>
      </c>
    </row>
    <row r="477" spans="16:26" ht="12.75" hidden="1">
      <c r="P477">
        <v>511</v>
      </c>
      <c r="Q477" t="s">
        <v>1202</v>
      </c>
      <c r="R477">
        <v>17</v>
      </c>
      <c r="Z477" s="17" t="s">
        <v>761</v>
      </c>
    </row>
    <row r="478" spans="16:26" ht="12.75" hidden="1">
      <c r="P478">
        <v>512</v>
      </c>
      <c r="Q478" t="s">
        <v>1276</v>
      </c>
      <c r="R478">
        <v>9</v>
      </c>
      <c r="Z478" s="17" t="s">
        <v>762</v>
      </c>
    </row>
    <row r="479" spans="16:26" ht="12.75" hidden="1">
      <c r="P479">
        <v>513</v>
      </c>
      <c r="Q479" t="s">
        <v>1089</v>
      </c>
      <c r="R479">
        <v>17</v>
      </c>
      <c r="Z479" s="17" t="s">
        <v>763</v>
      </c>
    </row>
    <row r="480" spans="16:26" ht="12.75" hidden="1">
      <c r="P480">
        <v>514</v>
      </c>
      <c r="Q480" t="s">
        <v>1203</v>
      </c>
      <c r="R480">
        <v>12</v>
      </c>
      <c r="Z480" s="17" t="s">
        <v>764</v>
      </c>
    </row>
    <row r="481" spans="16:26" ht="12.75" hidden="1">
      <c r="P481">
        <v>516</v>
      </c>
      <c r="Q481" t="s">
        <v>1020</v>
      </c>
      <c r="R481">
        <v>18</v>
      </c>
      <c r="Z481" s="17" t="s">
        <v>765</v>
      </c>
    </row>
    <row r="482" spans="16:26" ht="12.75" hidden="1">
      <c r="P482">
        <v>517</v>
      </c>
      <c r="Q482" t="s">
        <v>958</v>
      </c>
      <c r="R482">
        <v>14</v>
      </c>
      <c r="Z482" s="17" t="s">
        <v>766</v>
      </c>
    </row>
    <row r="483" spans="16:26" ht="12.75" hidden="1">
      <c r="P483">
        <v>518</v>
      </c>
      <c r="Q483" t="s">
        <v>1204</v>
      </c>
      <c r="R483">
        <v>16</v>
      </c>
      <c r="Z483" s="17" t="s">
        <v>767</v>
      </c>
    </row>
    <row r="484" spans="16:26" ht="12.75" hidden="1">
      <c r="P484">
        <v>519</v>
      </c>
      <c r="Q484" t="s">
        <v>1021</v>
      </c>
      <c r="R484">
        <v>2</v>
      </c>
      <c r="Z484" s="17" t="s">
        <v>768</v>
      </c>
    </row>
    <row r="485" spans="16:26" ht="12.75" hidden="1">
      <c r="P485">
        <v>520</v>
      </c>
      <c r="Q485" t="s">
        <v>1022</v>
      </c>
      <c r="R485">
        <v>13</v>
      </c>
      <c r="Z485" s="17" t="s">
        <v>769</v>
      </c>
    </row>
    <row r="486" spans="16:26" ht="12.75" hidden="1">
      <c r="P486">
        <v>521</v>
      </c>
      <c r="Q486" t="s">
        <v>1449</v>
      </c>
      <c r="R486">
        <v>2</v>
      </c>
      <c r="Z486" s="17" t="s">
        <v>770</v>
      </c>
    </row>
    <row r="487" spans="16:26" ht="12.75" hidden="1">
      <c r="P487">
        <v>522</v>
      </c>
      <c r="Q487" t="s">
        <v>1206</v>
      </c>
      <c r="R487">
        <v>17</v>
      </c>
      <c r="Z487" s="17" t="s">
        <v>771</v>
      </c>
    </row>
    <row r="488" spans="16:26" ht="12.75" hidden="1">
      <c r="P488">
        <v>523</v>
      </c>
      <c r="Q488" t="s">
        <v>1538</v>
      </c>
      <c r="R488">
        <v>19</v>
      </c>
      <c r="Z488" s="17" t="s">
        <v>772</v>
      </c>
    </row>
    <row r="489" spans="16:26" ht="12.75" hidden="1">
      <c r="P489">
        <v>524</v>
      </c>
      <c r="Q489" t="s">
        <v>1091</v>
      </c>
      <c r="R489">
        <v>10</v>
      </c>
      <c r="Z489" s="17" t="s">
        <v>773</v>
      </c>
    </row>
    <row r="490" spans="16:26" ht="12.75" hidden="1">
      <c r="P490">
        <v>525</v>
      </c>
      <c r="Q490" t="s">
        <v>1450</v>
      </c>
      <c r="R490">
        <v>13</v>
      </c>
      <c r="Z490" s="17" t="s">
        <v>774</v>
      </c>
    </row>
    <row r="491" spans="16:26" ht="12.75" hidden="1">
      <c r="P491">
        <v>526</v>
      </c>
      <c r="Q491" t="s">
        <v>1092</v>
      </c>
      <c r="R491">
        <v>2</v>
      </c>
      <c r="Z491" s="17" t="s">
        <v>775</v>
      </c>
    </row>
    <row r="492" spans="16:26" ht="12.75" hidden="1">
      <c r="P492">
        <v>527</v>
      </c>
      <c r="Q492" t="s">
        <v>1509</v>
      </c>
      <c r="R492">
        <v>2</v>
      </c>
      <c r="Z492" s="17" t="s">
        <v>776</v>
      </c>
    </row>
    <row r="493" spans="16:26" ht="12.75" hidden="1">
      <c r="P493">
        <v>528</v>
      </c>
      <c r="Q493" t="s">
        <v>1282</v>
      </c>
      <c r="R493">
        <v>17</v>
      </c>
      <c r="Z493" s="17" t="s">
        <v>777</v>
      </c>
    </row>
    <row r="494" spans="16:26" ht="12.75" hidden="1">
      <c r="P494">
        <v>530</v>
      </c>
      <c r="Q494" t="s">
        <v>1477</v>
      </c>
      <c r="R494">
        <v>4</v>
      </c>
      <c r="Z494" s="17" t="s">
        <v>778</v>
      </c>
    </row>
    <row r="495" spans="16:26" ht="12.75" hidden="1">
      <c r="P495">
        <v>531</v>
      </c>
      <c r="Q495" t="s">
        <v>1353</v>
      </c>
      <c r="R495">
        <v>18</v>
      </c>
      <c r="Z495" s="17" t="s">
        <v>779</v>
      </c>
    </row>
    <row r="496" spans="16:26" ht="12.75" hidden="1">
      <c r="P496">
        <v>533</v>
      </c>
      <c r="Q496" t="s">
        <v>1412</v>
      </c>
      <c r="R496">
        <v>1</v>
      </c>
      <c r="Z496" s="17" t="s">
        <v>780</v>
      </c>
    </row>
    <row r="497" spans="16:26" ht="12.75" hidden="1">
      <c r="P497">
        <v>534</v>
      </c>
      <c r="Q497" t="s">
        <v>1478</v>
      </c>
      <c r="R497">
        <v>16</v>
      </c>
      <c r="Z497" s="17" t="s">
        <v>781</v>
      </c>
    </row>
    <row r="498" spans="16:26" ht="12.75" hidden="1">
      <c r="P498">
        <v>535</v>
      </c>
      <c r="Q498" t="s">
        <v>1503</v>
      </c>
      <c r="R498">
        <v>16</v>
      </c>
      <c r="Z498" s="17" t="s">
        <v>782</v>
      </c>
    </row>
    <row r="499" spans="16:26" ht="12.75" hidden="1">
      <c r="P499">
        <v>536</v>
      </c>
      <c r="Q499" t="s">
        <v>1179</v>
      </c>
      <c r="R499">
        <v>1</v>
      </c>
      <c r="Z499" s="17" t="s">
        <v>783</v>
      </c>
    </row>
    <row r="500" spans="16:26" ht="12.75" hidden="1">
      <c r="P500">
        <v>537</v>
      </c>
      <c r="Q500" t="s">
        <v>1253</v>
      </c>
      <c r="R500">
        <v>13</v>
      </c>
      <c r="Z500" s="17" t="s">
        <v>784</v>
      </c>
    </row>
    <row r="501" spans="16:26" ht="12.75" hidden="1">
      <c r="P501">
        <v>538</v>
      </c>
      <c r="Q501" t="s">
        <v>1243</v>
      </c>
      <c r="R501">
        <v>8</v>
      </c>
      <c r="Z501" s="17" t="s">
        <v>785</v>
      </c>
    </row>
    <row r="502" spans="16:26" ht="12.75" hidden="1">
      <c r="P502">
        <v>539</v>
      </c>
      <c r="Q502" t="s">
        <v>1442</v>
      </c>
      <c r="R502">
        <v>1</v>
      </c>
      <c r="Z502" s="17" t="s">
        <v>786</v>
      </c>
    </row>
    <row r="503" spans="16:26" ht="12.75" hidden="1">
      <c r="P503">
        <v>540</v>
      </c>
      <c r="Q503" t="s">
        <v>1543</v>
      </c>
      <c r="R503">
        <v>1</v>
      </c>
      <c r="Z503" s="17" t="s">
        <v>787</v>
      </c>
    </row>
    <row r="504" spans="16:26" ht="12.75" hidden="1">
      <c r="P504">
        <v>541</v>
      </c>
      <c r="Q504" t="s">
        <v>1447</v>
      </c>
      <c r="R504">
        <v>1</v>
      </c>
      <c r="Z504" s="17" t="s">
        <v>788</v>
      </c>
    </row>
    <row r="505" spans="16:26" ht="12.75" hidden="1">
      <c r="P505">
        <v>542</v>
      </c>
      <c r="Q505" t="s">
        <v>947</v>
      </c>
      <c r="R505">
        <v>1</v>
      </c>
      <c r="Z505" s="17" t="s">
        <v>789</v>
      </c>
    </row>
    <row r="506" spans="16:26" ht="12.75" hidden="1">
      <c r="P506">
        <v>543</v>
      </c>
      <c r="Q506" t="s">
        <v>1537</v>
      </c>
      <c r="R506">
        <v>1</v>
      </c>
      <c r="Z506" s="17" t="s">
        <v>790</v>
      </c>
    </row>
    <row r="507" spans="16:26" ht="12.75" hidden="1">
      <c r="P507">
        <v>544</v>
      </c>
      <c r="Q507" t="s">
        <v>1259</v>
      </c>
      <c r="R507">
        <v>1</v>
      </c>
      <c r="Z507" s="17" t="s">
        <v>791</v>
      </c>
    </row>
    <row r="508" spans="16:26" ht="12.75" hidden="1">
      <c r="P508">
        <v>545</v>
      </c>
      <c r="Q508" t="s">
        <v>1304</v>
      </c>
      <c r="R508">
        <v>1</v>
      </c>
      <c r="Z508" s="17" t="s">
        <v>792</v>
      </c>
    </row>
    <row r="509" spans="16:26" ht="12.75" hidden="1">
      <c r="P509">
        <v>547</v>
      </c>
      <c r="Q509" t="s">
        <v>1032</v>
      </c>
      <c r="R509">
        <v>1</v>
      </c>
      <c r="Z509" s="17" t="s">
        <v>793</v>
      </c>
    </row>
    <row r="510" spans="16:26" ht="12.75" hidden="1">
      <c r="P510">
        <v>548</v>
      </c>
      <c r="Q510" t="s">
        <v>941</v>
      </c>
      <c r="R510">
        <v>1</v>
      </c>
      <c r="Z510" s="17" t="s">
        <v>794</v>
      </c>
    </row>
    <row r="511" spans="16:26" ht="12.75" hidden="1">
      <c r="P511">
        <v>549</v>
      </c>
      <c r="Q511" t="s">
        <v>1292</v>
      </c>
      <c r="R511">
        <v>1</v>
      </c>
      <c r="Z511" s="17" t="s">
        <v>795</v>
      </c>
    </row>
    <row r="512" spans="16:26" ht="12.75" hidden="1">
      <c r="P512">
        <v>550</v>
      </c>
      <c r="Q512" t="s">
        <v>1216</v>
      </c>
      <c r="R512">
        <v>1</v>
      </c>
      <c r="Z512" s="17" t="s">
        <v>796</v>
      </c>
    </row>
    <row r="513" spans="16:26" ht="12.75" hidden="1">
      <c r="P513">
        <v>551</v>
      </c>
      <c r="Q513" t="s">
        <v>1190</v>
      </c>
      <c r="R513">
        <v>1</v>
      </c>
      <c r="Z513" s="17" t="s">
        <v>797</v>
      </c>
    </row>
    <row r="514" spans="16:26" ht="12.75" hidden="1">
      <c r="P514">
        <v>552</v>
      </c>
      <c r="Q514" t="s">
        <v>1139</v>
      </c>
      <c r="R514">
        <v>2</v>
      </c>
      <c r="Z514" s="17" t="s">
        <v>798</v>
      </c>
    </row>
    <row r="515" spans="16:26" ht="12.75" hidden="1">
      <c r="P515">
        <v>553</v>
      </c>
      <c r="Q515" t="s">
        <v>1246</v>
      </c>
      <c r="R515">
        <v>2</v>
      </c>
      <c r="Z515" s="17" t="s">
        <v>799</v>
      </c>
    </row>
    <row r="516" spans="16:26" ht="12.75" hidden="1">
      <c r="P516">
        <v>554</v>
      </c>
      <c r="Q516" t="s">
        <v>1487</v>
      </c>
      <c r="R516">
        <v>2</v>
      </c>
      <c r="Z516" s="17" t="s">
        <v>800</v>
      </c>
    </row>
    <row r="517" spans="16:26" ht="12.75" hidden="1">
      <c r="P517">
        <v>555</v>
      </c>
      <c r="Q517" t="s">
        <v>989</v>
      </c>
      <c r="R517">
        <v>3</v>
      </c>
      <c r="Z517" s="17" t="s">
        <v>801</v>
      </c>
    </row>
    <row r="518" spans="16:26" ht="12.75" hidden="1">
      <c r="P518">
        <v>556</v>
      </c>
      <c r="Q518" t="s">
        <v>1073</v>
      </c>
      <c r="R518">
        <v>4</v>
      </c>
      <c r="Z518" s="17" t="s">
        <v>802</v>
      </c>
    </row>
    <row r="519" spans="16:26" ht="12.75" hidden="1">
      <c r="P519">
        <v>557</v>
      </c>
      <c r="Q519" t="s">
        <v>1014</v>
      </c>
      <c r="R519">
        <v>4</v>
      </c>
      <c r="Z519" s="17" t="s">
        <v>803</v>
      </c>
    </row>
    <row r="520" spans="16:26" ht="12.75" hidden="1">
      <c r="P520">
        <v>558</v>
      </c>
      <c r="Q520" t="s">
        <v>1492</v>
      </c>
      <c r="R520">
        <v>5</v>
      </c>
      <c r="Z520" s="17" t="s">
        <v>804</v>
      </c>
    </row>
    <row r="521" spans="16:26" ht="12.75" hidden="1">
      <c r="P521">
        <v>559</v>
      </c>
      <c r="Q521" t="s">
        <v>1302</v>
      </c>
      <c r="R521">
        <v>6</v>
      </c>
      <c r="Z521" s="17" t="s">
        <v>805</v>
      </c>
    </row>
    <row r="522" spans="16:26" ht="12.75" hidden="1">
      <c r="P522">
        <v>560</v>
      </c>
      <c r="Q522" t="s">
        <v>1048</v>
      </c>
      <c r="R522">
        <v>6</v>
      </c>
      <c r="Z522" s="17" t="s">
        <v>806</v>
      </c>
    </row>
    <row r="523" spans="16:26" ht="12.75" hidden="1">
      <c r="P523">
        <v>561</v>
      </c>
      <c r="Q523" t="s">
        <v>1367</v>
      </c>
      <c r="R523">
        <v>6</v>
      </c>
      <c r="Z523" s="17" t="s">
        <v>807</v>
      </c>
    </row>
    <row r="524" spans="16:26" ht="12.75" hidden="1">
      <c r="P524">
        <v>562</v>
      </c>
      <c r="Q524" t="s">
        <v>1187</v>
      </c>
      <c r="R524">
        <v>7</v>
      </c>
      <c r="Z524" s="17" t="s">
        <v>808</v>
      </c>
    </row>
    <row r="525" spans="16:26" ht="12.75" hidden="1">
      <c r="P525">
        <v>564</v>
      </c>
      <c r="Q525" t="s">
        <v>1583</v>
      </c>
      <c r="R525">
        <v>7</v>
      </c>
      <c r="Z525" s="17" t="s">
        <v>809</v>
      </c>
    </row>
    <row r="526" spans="16:26" ht="12.75" hidden="1">
      <c r="P526">
        <v>565</v>
      </c>
      <c r="Q526" t="s">
        <v>1565</v>
      </c>
      <c r="R526">
        <v>7</v>
      </c>
      <c r="Z526" s="17" t="s">
        <v>810</v>
      </c>
    </row>
    <row r="527" spans="16:26" ht="12.75" hidden="1">
      <c r="P527">
        <v>566</v>
      </c>
      <c r="Q527" t="s">
        <v>1567</v>
      </c>
      <c r="R527">
        <v>7</v>
      </c>
      <c r="Z527" s="17" t="s">
        <v>811</v>
      </c>
    </row>
    <row r="528" spans="16:26" ht="12.75" hidden="1">
      <c r="P528">
        <v>567</v>
      </c>
      <c r="Q528" t="s">
        <v>1220</v>
      </c>
      <c r="R528">
        <v>12</v>
      </c>
      <c r="Z528" s="17" t="s">
        <v>812</v>
      </c>
    </row>
    <row r="529" spans="16:26" ht="12.75" hidden="1">
      <c r="P529">
        <v>568</v>
      </c>
      <c r="Q529" t="s">
        <v>1514</v>
      </c>
      <c r="R529">
        <v>12</v>
      </c>
      <c r="Z529" s="17" t="s">
        <v>813</v>
      </c>
    </row>
    <row r="530" spans="16:26" ht="12.75" hidden="1">
      <c r="P530">
        <v>569</v>
      </c>
      <c r="Q530" t="s">
        <v>1388</v>
      </c>
      <c r="R530">
        <v>12</v>
      </c>
      <c r="Z530" s="17" t="s">
        <v>814</v>
      </c>
    </row>
    <row r="531" spans="16:26" ht="12.75" hidden="1">
      <c r="P531">
        <v>570</v>
      </c>
      <c r="Q531" t="s">
        <v>1325</v>
      </c>
      <c r="R531">
        <v>12</v>
      </c>
      <c r="Z531" s="17" t="s">
        <v>815</v>
      </c>
    </row>
    <row r="532" spans="16:26" ht="12.75" hidden="1">
      <c r="P532">
        <v>571</v>
      </c>
      <c r="Q532" t="s">
        <v>1113</v>
      </c>
      <c r="R532">
        <v>13</v>
      </c>
      <c r="Z532" s="17" t="s">
        <v>816</v>
      </c>
    </row>
    <row r="533" spans="16:26" ht="12.75" hidden="1">
      <c r="P533">
        <v>572</v>
      </c>
      <c r="Q533" t="s">
        <v>1245</v>
      </c>
      <c r="R533">
        <v>13</v>
      </c>
      <c r="Z533" s="17" t="s">
        <v>817</v>
      </c>
    </row>
    <row r="534" spans="16:26" ht="12.75" hidden="1">
      <c r="P534">
        <v>573</v>
      </c>
      <c r="Q534" t="s">
        <v>1260</v>
      </c>
      <c r="R534">
        <v>13</v>
      </c>
      <c r="Z534" s="17" t="s">
        <v>818</v>
      </c>
    </row>
    <row r="535" spans="16:26" ht="12.75" hidden="1">
      <c r="P535">
        <v>574</v>
      </c>
      <c r="Q535" t="s">
        <v>1262</v>
      </c>
      <c r="R535">
        <v>13</v>
      </c>
      <c r="Z535" s="17" t="s">
        <v>819</v>
      </c>
    </row>
    <row r="536" spans="16:26" ht="12.75" hidden="1">
      <c r="P536">
        <v>575</v>
      </c>
      <c r="Q536" t="s">
        <v>955</v>
      </c>
      <c r="R536">
        <v>13</v>
      </c>
      <c r="Z536" s="17" t="s">
        <v>820</v>
      </c>
    </row>
    <row r="537" spans="16:26" ht="12.75" hidden="1">
      <c r="P537">
        <v>576</v>
      </c>
      <c r="Q537" t="s">
        <v>1678</v>
      </c>
      <c r="R537">
        <v>14</v>
      </c>
      <c r="Z537" s="17" t="s">
        <v>821</v>
      </c>
    </row>
    <row r="538" spans="16:26" ht="12.75" hidden="1">
      <c r="P538">
        <v>578</v>
      </c>
      <c r="Q538" t="s">
        <v>1391</v>
      </c>
      <c r="R538">
        <v>14</v>
      </c>
      <c r="Z538" s="17" t="s">
        <v>822</v>
      </c>
    </row>
    <row r="539" spans="16:26" ht="12.75" hidden="1">
      <c r="P539">
        <v>579</v>
      </c>
      <c r="Q539" t="s">
        <v>1402</v>
      </c>
      <c r="R539">
        <v>14</v>
      </c>
      <c r="Z539" s="17" t="s">
        <v>823</v>
      </c>
    </row>
    <row r="540" spans="16:26" ht="12.75" hidden="1">
      <c r="P540">
        <v>581</v>
      </c>
      <c r="Q540" t="s">
        <v>1170</v>
      </c>
      <c r="R540">
        <v>15</v>
      </c>
      <c r="Z540" s="17" t="s">
        <v>824</v>
      </c>
    </row>
    <row r="541" spans="16:26" ht="12.75" hidden="1">
      <c r="P541">
        <v>582</v>
      </c>
      <c r="Q541" t="s">
        <v>1323</v>
      </c>
      <c r="R541">
        <v>15</v>
      </c>
      <c r="Z541" s="17" t="s">
        <v>825</v>
      </c>
    </row>
    <row r="542" spans="16:26" ht="12.75" hidden="1">
      <c r="P542">
        <v>583</v>
      </c>
      <c r="Q542" t="s">
        <v>1262</v>
      </c>
      <c r="R542">
        <v>16</v>
      </c>
      <c r="Z542" s="17" t="s">
        <v>826</v>
      </c>
    </row>
    <row r="543" spans="16:26" ht="12.75" hidden="1">
      <c r="P543">
        <v>584</v>
      </c>
      <c r="Q543" t="s">
        <v>1475</v>
      </c>
      <c r="R543">
        <v>16</v>
      </c>
      <c r="Z543" s="17" t="s">
        <v>827</v>
      </c>
    </row>
    <row r="544" spans="16:26" ht="12.75" hidden="1">
      <c r="P544">
        <v>585</v>
      </c>
      <c r="Q544" t="s">
        <v>1296</v>
      </c>
      <c r="R544">
        <v>17</v>
      </c>
      <c r="Z544" s="17" t="s">
        <v>828</v>
      </c>
    </row>
    <row r="545" spans="16:26" ht="12.75" hidden="1">
      <c r="P545">
        <v>586</v>
      </c>
      <c r="Q545" t="s">
        <v>1522</v>
      </c>
      <c r="R545">
        <v>17</v>
      </c>
      <c r="Z545" s="17" t="s">
        <v>829</v>
      </c>
    </row>
    <row r="546" spans="16:26" ht="12.75" hidden="1">
      <c r="P546">
        <v>587</v>
      </c>
      <c r="Q546" t="s">
        <v>1575</v>
      </c>
      <c r="R546">
        <v>17</v>
      </c>
      <c r="Z546" s="17" t="s">
        <v>830</v>
      </c>
    </row>
    <row r="547" spans="16:26" ht="12.75" hidden="1">
      <c r="P547">
        <v>588</v>
      </c>
      <c r="Q547" t="s">
        <v>994</v>
      </c>
      <c r="R547">
        <v>17</v>
      </c>
      <c r="Z547" s="17" t="s">
        <v>831</v>
      </c>
    </row>
    <row r="548" spans="16:26" ht="12.75" hidden="1">
      <c r="P548">
        <v>589</v>
      </c>
      <c r="Q548" t="s">
        <v>1175</v>
      </c>
      <c r="R548">
        <v>17</v>
      </c>
      <c r="Z548" s="17" t="s">
        <v>832</v>
      </c>
    </row>
    <row r="549" spans="16:26" ht="12.75" hidden="1">
      <c r="P549">
        <v>590</v>
      </c>
      <c r="Q549" t="s">
        <v>1504</v>
      </c>
      <c r="R549">
        <v>17</v>
      </c>
      <c r="Z549" s="17" t="s">
        <v>833</v>
      </c>
    </row>
    <row r="550" spans="16:26" ht="12.75" hidden="1">
      <c r="P550">
        <v>591</v>
      </c>
      <c r="Q550" t="s">
        <v>1531</v>
      </c>
      <c r="R550">
        <v>17</v>
      </c>
      <c r="Z550" s="17" t="s">
        <v>834</v>
      </c>
    </row>
    <row r="551" spans="16:26" ht="12.75" hidden="1">
      <c r="P551">
        <v>592</v>
      </c>
      <c r="Q551" t="s">
        <v>1192</v>
      </c>
      <c r="R551">
        <v>17</v>
      </c>
      <c r="Z551" s="17" t="s">
        <v>835</v>
      </c>
    </row>
    <row r="552" spans="16:26" ht="12.75" hidden="1">
      <c r="P552">
        <v>593</v>
      </c>
      <c r="Q552" t="s">
        <v>1423</v>
      </c>
      <c r="R552">
        <v>17</v>
      </c>
      <c r="Z552" s="17" t="s">
        <v>836</v>
      </c>
    </row>
    <row r="553" spans="16:26" ht="12.75" hidden="1">
      <c r="P553">
        <v>595</v>
      </c>
      <c r="Q553" t="s">
        <v>1281</v>
      </c>
      <c r="R553">
        <v>17</v>
      </c>
      <c r="Z553" s="17" t="s">
        <v>837</v>
      </c>
    </row>
    <row r="554" spans="16:26" ht="12.75" hidden="1">
      <c r="P554">
        <v>596</v>
      </c>
      <c r="Q554" t="s">
        <v>1143</v>
      </c>
      <c r="R554">
        <v>18</v>
      </c>
      <c r="Z554" s="17" t="s">
        <v>838</v>
      </c>
    </row>
    <row r="555" spans="16:26" ht="12.75" hidden="1">
      <c r="P555">
        <v>597</v>
      </c>
      <c r="Q555" t="s">
        <v>1767</v>
      </c>
      <c r="R555">
        <v>18</v>
      </c>
      <c r="Z555" s="17" t="s">
        <v>839</v>
      </c>
    </row>
    <row r="556" spans="16:26" ht="12.75" hidden="1">
      <c r="P556">
        <v>598</v>
      </c>
      <c r="Q556" t="s">
        <v>1782</v>
      </c>
      <c r="R556">
        <v>19</v>
      </c>
      <c r="Z556" s="17" t="s">
        <v>840</v>
      </c>
    </row>
    <row r="557" spans="16:26" ht="12.75" hidden="1">
      <c r="P557">
        <v>599</v>
      </c>
      <c r="Q557" t="s">
        <v>1136</v>
      </c>
      <c r="R557">
        <v>19</v>
      </c>
      <c r="Z557" s="17" t="s">
        <v>841</v>
      </c>
    </row>
    <row r="558" spans="16:26" ht="12.75" hidden="1">
      <c r="P558">
        <v>600</v>
      </c>
      <c r="Q558" t="s">
        <v>1247</v>
      </c>
      <c r="R558">
        <v>19</v>
      </c>
      <c r="Z558" s="17" t="s">
        <v>842</v>
      </c>
    </row>
    <row r="559" spans="16:26" ht="12.75" hidden="1">
      <c r="P559">
        <v>601</v>
      </c>
      <c r="Q559" t="s">
        <v>1081</v>
      </c>
      <c r="R559">
        <v>19</v>
      </c>
      <c r="Z559" s="17" t="s">
        <v>843</v>
      </c>
    </row>
    <row r="560" spans="16:26" ht="12.75" hidden="1">
      <c r="P560">
        <v>602</v>
      </c>
      <c r="Q560" t="s">
        <v>1710</v>
      </c>
      <c r="R560">
        <v>19</v>
      </c>
      <c r="Z560" s="17" t="s">
        <v>844</v>
      </c>
    </row>
    <row r="561" spans="16:26" ht="12.75" hidden="1">
      <c r="P561">
        <v>603</v>
      </c>
      <c r="Q561" t="s">
        <v>1291</v>
      </c>
      <c r="R561">
        <v>20</v>
      </c>
      <c r="Z561" s="17" t="s">
        <v>845</v>
      </c>
    </row>
    <row r="562" spans="16:26" ht="12.75" hidden="1">
      <c r="P562">
        <v>604</v>
      </c>
      <c r="Q562" t="s">
        <v>1560</v>
      </c>
      <c r="R562">
        <v>20</v>
      </c>
      <c r="Z562" s="17" t="s">
        <v>846</v>
      </c>
    </row>
    <row r="563" spans="16:26" ht="12.75" hidden="1">
      <c r="P563">
        <v>605</v>
      </c>
      <c r="Q563" t="s">
        <v>1314</v>
      </c>
      <c r="R563">
        <v>20</v>
      </c>
      <c r="Z563" s="17" t="s">
        <v>847</v>
      </c>
    </row>
    <row r="564" spans="16:26" ht="12.75" hidden="1">
      <c r="P564">
        <v>606</v>
      </c>
      <c r="Q564" t="s">
        <v>1398</v>
      </c>
      <c r="R564">
        <v>20</v>
      </c>
      <c r="Z564" s="17" t="s">
        <v>848</v>
      </c>
    </row>
    <row r="565" spans="16:26" ht="12.75" hidden="1">
      <c r="P565">
        <v>607</v>
      </c>
      <c r="Q565" t="s">
        <v>1432</v>
      </c>
      <c r="R565">
        <v>20</v>
      </c>
      <c r="Z565" s="17" t="s">
        <v>849</v>
      </c>
    </row>
    <row r="566" spans="16:26" ht="12.75" hidden="1">
      <c r="P566">
        <v>608</v>
      </c>
      <c r="Q566" t="s">
        <v>1539</v>
      </c>
      <c r="R566">
        <v>20</v>
      </c>
      <c r="Z566" s="17" t="s">
        <v>850</v>
      </c>
    </row>
    <row r="567" spans="16:26" ht="12.75" hidden="1">
      <c r="P567">
        <v>609</v>
      </c>
      <c r="Q567" t="s">
        <v>1298</v>
      </c>
      <c r="R567">
        <v>14</v>
      </c>
      <c r="Z567" s="17" t="s">
        <v>851</v>
      </c>
    </row>
    <row r="568" spans="16:26" ht="12.75" hidden="1">
      <c r="P568">
        <v>610</v>
      </c>
      <c r="Q568" t="s">
        <v>1576</v>
      </c>
      <c r="R568">
        <v>16</v>
      </c>
      <c r="Z568" s="17" t="s">
        <v>852</v>
      </c>
    </row>
    <row r="569" spans="16:26" ht="12.75" hidden="1">
      <c r="P569">
        <v>612</v>
      </c>
      <c r="Q569" t="s">
        <v>1365</v>
      </c>
      <c r="R569">
        <v>16</v>
      </c>
      <c r="Z569" s="17" t="s">
        <v>853</v>
      </c>
    </row>
    <row r="570" spans="16:26" ht="12.75" hidden="1">
      <c r="P570">
        <v>614</v>
      </c>
      <c r="Q570" t="s">
        <v>1584</v>
      </c>
      <c r="R570">
        <v>14</v>
      </c>
      <c r="Z570" s="17" t="s">
        <v>854</v>
      </c>
    </row>
    <row r="571" spans="16:26" ht="12.75" hidden="1">
      <c r="P571">
        <v>616</v>
      </c>
      <c r="Q571" t="s">
        <v>1562</v>
      </c>
      <c r="R571">
        <v>6</v>
      </c>
      <c r="Z571" s="17" t="s">
        <v>855</v>
      </c>
    </row>
    <row r="572" spans="16:26" ht="12.75" hidden="1">
      <c r="P572">
        <v>617</v>
      </c>
      <c r="Q572" t="s">
        <v>1061</v>
      </c>
      <c r="R572">
        <v>15</v>
      </c>
      <c r="Z572" s="17" t="s">
        <v>856</v>
      </c>
    </row>
    <row r="573" spans="16:26" ht="12.75" hidden="1">
      <c r="P573">
        <v>618</v>
      </c>
      <c r="Q573" t="s">
        <v>1387</v>
      </c>
      <c r="R573">
        <v>6</v>
      </c>
      <c r="Z573" s="17" t="s">
        <v>857</v>
      </c>
    </row>
    <row r="574" spans="16:26" ht="12.75" hidden="1">
      <c r="P574">
        <v>619</v>
      </c>
      <c r="Q574" t="s">
        <v>1405</v>
      </c>
      <c r="R574">
        <v>18</v>
      </c>
      <c r="Z574" s="17" t="s">
        <v>858</v>
      </c>
    </row>
    <row r="575" spans="16:26" ht="12.75" hidden="1">
      <c r="P575">
        <v>620</v>
      </c>
      <c r="Q575" t="s">
        <v>1396</v>
      </c>
      <c r="R575">
        <v>20</v>
      </c>
      <c r="Z575" s="17" t="s">
        <v>859</v>
      </c>
    </row>
    <row r="576" spans="16:26" ht="12.75" hidden="1">
      <c r="P576">
        <v>621</v>
      </c>
      <c r="Q576" t="s">
        <v>1031</v>
      </c>
      <c r="R576">
        <v>15</v>
      </c>
      <c r="Z576" s="17" t="s">
        <v>860</v>
      </c>
    </row>
    <row r="577" spans="16:26" ht="12.75" hidden="1">
      <c r="P577">
        <v>622</v>
      </c>
      <c r="Q577" t="s">
        <v>982</v>
      </c>
      <c r="R577">
        <v>13</v>
      </c>
      <c r="Z577" s="17" t="s">
        <v>861</v>
      </c>
    </row>
    <row r="578" spans="16:26" ht="12.75" hidden="1">
      <c r="P578">
        <v>623</v>
      </c>
      <c r="Q578" t="s">
        <v>1142</v>
      </c>
      <c r="R578">
        <v>4</v>
      </c>
      <c r="Z578" s="17" t="s">
        <v>862</v>
      </c>
    </row>
    <row r="579" spans="16:26" ht="12.75" hidden="1">
      <c r="P579">
        <v>624</v>
      </c>
      <c r="Q579" t="s">
        <v>987</v>
      </c>
      <c r="R579">
        <v>8</v>
      </c>
      <c r="Z579" s="17" t="s">
        <v>863</v>
      </c>
    </row>
    <row r="580" spans="16:26" ht="12.75" hidden="1">
      <c r="P580">
        <v>625</v>
      </c>
      <c r="Q580" t="s">
        <v>957</v>
      </c>
      <c r="R580">
        <v>13</v>
      </c>
      <c r="Z580" s="17" t="s">
        <v>864</v>
      </c>
    </row>
    <row r="581" spans="16:26" ht="12.75" hidden="1">
      <c r="P581">
        <v>626</v>
      </c>
      <c r="Q581" t="s">
        <v>1194</v>
      </c>
      <c r="R581">
        <v>15</v>
      </c>
      <c r="Z581" s="17" t="s">
        <v>865</v>
      </c>
    </row>
    <row r="582" spans="16:26" ht="12.75" hidden="1">
      <c r="P582">
        <v>628</v>
      </c>
      <c r="Q582" t="s">
        <v>1426</v>
      </c>
      <c r="R582">
        <v>16</v>
      </c>
      <c r="Z582" s="17" t="s">
        <v>866</v>
      </c>
    </row>
    <row r="583" spans="16:26" ht="12.75" hidden="1">
      <c r="P583">
        <v>629</v>
      </c>
      <c r="Q583" t="s">
        <v>1111</v>
      </c>
      <c r="R583">
        <v>18</v>
      </c>
      <c r="Z583" s="17" t="s">
        <v>867</v>
      </c>
    </row>
    <row r="584" spans="16:26" ht="12.75" hidden="1">
      <c r="P584">
        <v>631</v>
      </c>
      <c r="Q584" t="s">
        <v>1401</v>
      </c>
      <c r="R584">
        <v>18</v>
      </c>
      <c r="Z584" s="17" t="s">
        <v>868</v>
      </c>
    </row>
    <row r="585" ht="12.75" hidden="1">
      <c r="Z585" s="17" t="s">
        <v>869</v>
      </c>
    </row>
    <row r="586" ht="12.75" hidden="1">
      <c r="Z586" s="17" t="s">
        <v>870</v>
      </c>
    </row>
    <row r="587" ht="12.75" hidden="1">
      <c r="Z587" s="17" t="s">
        <v>871</v>
      </c>
    </row>
    <row r="588" ht="12.75" hidden="1">
      <c r="Z588" s="17" t="s">
        <v>872</v>
      </c>
    </row>
    <row r="589" ht="12.75" hidden="1">
      <c r="Z589" s="17" t="s">
        <v>873</v>
      </c>
    </row>
    <row r="590" ht="12.75" hidden="1">
      <c r="Z590" s="17" t="s">
        <v>874</v>
      </c>
    </row>
    <row r="591" ht="12.75" hidden="1">
      <c r="Z591" s="17" t="s">
        <v>875</v>
      </c>
    </row>
    <row r="592" ht="12.75" hidden="1">
      <c r="Z592" s="17" t="s">
        <v>876</v>
      </c>
    </row>
    <row r="593" ht="12.75" hidden="1">
      <c r="Z593" s="17" t="s">
        <v>877</v>
      </c>
    </row>
    <row r="594" ht="12.75" hidden="1">
      <c r="Z594" s="17" t="s">
        <v>878</v>
      </c>
    </row>
    <row r="595" ht="12.75" hidden="1">
      <c r="Z595" s="17" t="s">
        <v>879</v>
      </c>
    </row>
    <row r="596" ht="12.75" hidden="1">
      <c r="Z596" s="17" t="s">
        <v>880</v>
      </c>
    </row>
    <row r="597" ht="12.75" hidden="1">
      <c r="Z597" s="17" t="s">
        <v>881</v>
      </c>
    </row>
    <row r="598" ht="12.75" hidden="1">
      <c r="Z598" s="17" t="s">
        <v>882</v>
      </c>
    </row>
    <row r="599" ht="12.75" hidden="1">
      <c r="Z599" s="17" t="s">
        <v>883</v>
      </c>
    </row>
    <row r="600" ht="12.75" hidden="1">
      <c r="Z600" s="17" t="s">
        <v>884</v>
      </c>
    </row>
    <row r="601" ht="12.75" hidden="1">
      <c r="Z601" s="17" t="s">
        <v>885</v>
      </c>
    </row>
    <row r="602" ht="12.75" hidden="1">
      <c r="Z602" s="17" t="s">
        <v>886</v>
      </c>
    </row>
    <row r="603" ht="12.75" hidden="1">
      <c r="Z603" s="17" t="s">
        <v>887</v>
      </c>
    </row>
    <row r="604" ht="12.75" hidden="1">
      <c r="Z604" s="17" t="s">
        <v>888</v>
      </c>
    </row>
    <row r="605" ht="12.75" hidden="1">
      <c r="Z605" s="17" t="s">
        <v>889</v>
      </c>
    </row>
    <row r="606" ht="12.75" hidden="1">
      <c r="Z606" s="17" t="s">
        <v>890</v>
      </c>
    </row>
    <row r="607" ht="12.75" hidden="1">
      <c r="Z607" s="17" t="s">
        <v>891</v>
      </c>
    </row>
    <row r="608" ht="12.75" hidden="1">
      <c r="Z608" s="17" t="s">
        <v>892</v>
      </c>
    </row>
    <row r="609" ht="12.75" hidden="1">
      <c r="Z609" s="17" t="s">
        <v>893</v>
      </c>
    </row>
    <row r="610" ht="12.75" hidden="1">
      <c r="Z610" s="17" t="s">
        <v>894</v>
      </c>
    </row>
    <row r="611" ht="12.75" hidden="1">
      <c r="Z611" s="17" t="s">
        <v>895</v>
      </c>
    </row>
    <row r="612" ht="12.75" hidden="1">
      <c r="Z612" s="17" t="s">
        <v>896</v>
      </c>
    </row>
    <row r="613" ht="12.75" hidden="1">
      <c r="Z613" s="17" t="s">
        <v>897</v>
      </c>
    </row>
    <row r="614" ht="12.75" hidden="1">
      <c r="Z614" s="17" t="s">
        <v>898</v>
      </c>
    </row>
    <row r="615" ht="12.75" hidden="1">
      <c r="Z615" s="17" t="s">
        <v>899</v>
      </c>
    </row>
    <row r="616" ht="12.75" hidden="1">
      <c r="Z616" s="17" t="s">
        <v>900</v>
      </c>
    </row>
    <row r="617" ht="12.75" hidden="1">
      <c r="Z617" s="17" t="s">
        <v>901</v>
      </c>
    </row>
    <row r="618" ht="12.75" hidden="1">
      <c r="Z618" s="17" t="s">
        <v>902</v>
      </c>
    </row>
    <row r="619" ht="12.75" hidden="1">
      <c r="Z619" s="17" t="s">
        <v>903</v>
      </c>
    </row>
    <row r="620" ht="12.75" hidden="1">
      <c r="Z620" s="17" t="s">
        <v>904</v>
      </c>
    </row>
    <row r="621" ht="12.75" hidden="1">
      <c r="Z621" s="17" t="s">
        <v>905</v>
      </c>
    </row>
    <row r="622" ht="12.75" hidden="1">
      <c r="Z622" s="17" t="s">
        <v>906</v>
      </c>
    </row>
    <row r="623" ht="12.75" hidden="1">
      <c r="Z623" s="17" t="s">
        <v>907</v>
      </c>
    </row>
    <row r="624" ht="12.75" hidden="1">
      <c r="Z624" s="17" t="s">
        <v>908</v>
      </c>
    </row>
    <row r="625" ht="12.75" hidden="1">
      <c r="Z625" s="17" t="s">
        <v>909</v>
      </c>
    </row>
    <row r="626" ht="12.75" hidden="1">
      <c r="Z626" s="17" t="s">
        <v>910</v>
      </c>
    </row>
    <row r="627" ht="12.75" hidden="1">
      <c r="Z627" s="17" t="s">
        <v>911</v>
      </c>
    </row>
    <row r="628" ht="12.75" hidden="1">
      <c r="Z628" s="17" t="s">
        <v>912</v>
      </c>
    </row>
    <row r="629" ht="12.75" hidden="1">
      <c r="Z629" s="17" t="s">
        <v>913</v>
      </c>
    </row>
    <row r="630" ht="12.75" hidden="1">
      <c r="Z630" s="17" t="s">
        <v>914</v>
      </c>
    </row>
    <row r="631" ht="12.75" hidden="1">
      <c r="Z631" s="17" t="s">
        <v>915</v>
      </c>
    </row>
    <row r="632" ht="12.75" hidden="1">
      <c r="Z632" s="17" t="s">
        <v>916</v>
      </c>
    </row>
    <row r="633" ht="12.75" hidden="1">
      <c r="Z633" s="17" t="s">
        <v>917</v>
      </c>
    </row>
    <row r="634" ht="12.75" hidden="1">
      <c r="Z634" s="17" t="s">
        <v>918</v>
      </c>
    </row>
    <row r="635" ht="12.75" hidden="1">
      <c r="Z635" s="17" t="s">
        <v>919</v>
      </c>
    </row>
    <row r="636" ht="12.75" hidden="1">
      <c r="Z636" s="17" t="s">
        <v>920</v>
      </c>
    </row>
    <row r="637" ht="12.75" hidden="1">
      <c r="Z637" s="17" t="s">
        <v>921</v>
      </c>
    </row>
    <row r="638" ht="12.75" hidden="1">
      <c r="Z638" s="17" t="s">
        <v>922</v>
      </c>
    </row>
    <row r="639" ht="12.75" hidden="1">
      <c r="Z639" s="17" t="s">
        <v>923</v>
      </c>
    </row>
    <row r="640" ht="12.75" hidden="1">
      <c r="Z640" s="17" t="s">
        <v>924</v>
      </c>
    </row>
    <row r="641" ht="12.75" hidden="1">
      <c r="Z641" s="17" t="s">
        <v>925</v>
      </c>
    </row>
    <row r="642" ht="12.75" hidden="1">
      <c r="Z642" s="17" t="s">
        <v>926</v>
      </c>
    </row>
    <row r="643" ht="12.75" hidden="1">
      <c r="Z643" s="17" t="s">
        <v>927</v>
      </c>
    </row>
    <row r="644" ht="12.75" hidden="1">
      <c r="Z644" s="17" t="s">
        <v>928</v>
      </c>
    </row>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M61:N61"/>
    <mergeCell ref="G59:H59"/>
    <mergeCell ref="G60:H60"/>
    <mergeCell ref="M59:N59"/>
    <mergeCell ref="M60:N60"/>
    <mergeCell ref="A13:N13"/>
    <mergeCell ref="F15:H15"/>
    <mergeCell ref="A17:B17"/>
    <mergeCell ref="A16:C16"/>
    <mergeCell ref="H14:J14"/>
    <mergeCell ref="I49:N50"/>
    <mergeCell ref="H74:L74"/>
    <mergeCell ref="A65:B65"/>
    <mergeCell ref="A67:B67"/>
    <mergeCell ref="C65:J65"/>
    <mergeCell ref="C67:E67"/>
    <mergeCell ref="C72:H72"/>
    <mergeCell ref="A69:B69"/>
    <mergeCell ref="A59:F59"/>
    <mergeCell ref="A61:F61"/>
    <mergeCell ref="J59:K59"/>
    <mergeCell ref="G61:H61"/>
    <mergeCell ref="C64:D64"/>
    <mergeCell ref="C63:D63"/>
    <mergeCell ref="F62:G62"/>
    <mergeCell ref="A63:B63"/>
    <mergeCell ref="J61:K61"/>
    <mergeCell ref="C56:D56"/>
    <mergeCell ref="E56:F56"/>
    <mergeCell ref="D39:G41"/>
    <mergeCell ref="E43:F43"/>
    <mergeCell ref="D49:G50"/>
    <mergeCell ref="A71:B71"/>
    <mergeCell ref="C71:H71"/>
    <mergeCell ref="H67:J67"/>
    <mergeCell ref="C54:D54"/>
    <mergeCell ref="C62:D62"/>
    <mergeCell ref="A1:B2"/>
    <mergeCell ref="E5:F5"/>
    <mergeCell ref="F9:N9"/>
    <mergeCell ref="K12:N12"/>
    <mergeCell ref="I55:N56"/>
    <mergeCell ref="I43:N44"/>
    <mergeCell ref="I45:N46"/>
    <mergeCell ref="I47:N48"/>
    <mergeCell ref="I53:N54"/>
    <mergeCell ref="I51:N52"/>
    <mergeCell ref="A3:N3"/>
    <mergeCell ref="A5:D5"/>
    <mergeCell ref="D37:G37"/>
    <mergeCell ref="A25:B25"/>
    <mergeCell ref="A27:B27"/>
    <mergeCell ref="C25:L25"/>
    <mergeCell ref="C33:J33"/>
    <mergeCell ref="A15:C15"/>
    <mergeCell ref="E17:I21"/>
    <mergeCell ref="J18:N20"/>
    <mergeCell ref="A33:B33"/>
    <mergeCell ref="A37:B37"/>
    <mergeCell ref="A35:B35"/>
    <mergeCell ref="A29:B29"/>
    <mergeCell ref="I39:N40"/>
    <mergeCell ref="H5:I5"/>
    <mergeCell ref="J5:N7"/>
    <mergeCell ref="A19:B19"/>
    <mergeCell ref="A21:B21"/>
    <mergeCell ref="A23:B24"/>
  </mergeCells>
  <conditionalFormatting sqref="H39 H41 H43 H45 H55 H53 H49 H51 H47 H57">
    <cfRule type="cellIs" priority="1" dxfId="3" operator="equal" stopIfTrue="1">
      <formula>"DA"</formula>
    </cfRule>
  </conditionalFormatting>
  <conditionalFormatting sqref="H5:I5">
    <cfRule type="cellIs" priority="2" dxfId="0"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158" t="s">
        <v>1804</v>
      </c>
      <c r="B1" s="159"/>
      <c r="C1" s="67" t="s">
        <v>946</v>
      </c>
      <c r="D1" s="64" t="s">
        <v>1098</v>
      </c>
      <c r="E1" s="64" t="s">
        <v>303</v>
      </c>
      <c r="F1" s="82" t="s">
        <v>1071</v>
      </c>
      <c r="G1" s="64" t="s">
        <v>944</v>
      </c>
      <c r="H1" s="82" t="s">
        <v>943</v>
      </c>
      <c r="I1" s="64" t="s">
        <v>1151</v>
      </c>
      <c r="J1" s="65"/>
      <c r="K1" s="47"/>
      <c r="Q1" s="3">
        <f>IF(OR(MIN(K10:L122)&lt;0,MAX(K10:L122)&gt;0),1,0)</f>
        <v>1</v>
      </c>
      <c r="R1" s="141" t="s">
        <v>201</v>
      </c>
    </row>
    <row r="2" spans="1:18" ht="19.5" customHeight="1" thickBot="1">
      <c r="A2" s="160"/>
      <c r="B2" s="161"/>
      <c r="C2" s="68" t="s">
        <v>1161</v>
      </c>
      <c r="D2" s="69" t="s">
        <v>1016</v>
      </c>
      <c r="E2" s="69" t="s">
        <v>1242</v>
      </c>
      <c r="F2" s="69" t="s">
        <v>932</v>
      </c>
      <c r="G2" s="69" t="s">
        <v>1066</v>
      </c>
      <c r="H2" s="69" t="s">
        <v>1004</v>
      </c>
      <c r="I2" s="70" t="s">
        <v>949</v>
      </c>
      <c r="J2" s="66"/>
      <c r="K2" s="18"/>
      <c r="L2"/>
      <c r="Q2" s="24">
        <f>IF(OR(MIN(K10:K122)&lt;0,MAX(K10:K122)&gt;0),1,0)</f>
        <v>1</v>
      </c>
      <c r="R2" s="141" t="s">
        <v>146</v>
      </c>
    </row>
    <row r="3" spans="1:18" ht="19.5" customHeight="1">
      <c r="A3" s="287" t="s">
        <v>1095</v>
      </c>
      <c r="B3" s="288"/>
      <c r="C3" s="288"/>
      <c r="D3" s="288"/>
      <c r="E3" s="288"/>
      <c r="F3" s="288"/>
      <c r="G3" s="288"/>
      <c r="H3" s="288"/>
      <c r="I3" s="288"/>
      <c r="J3" s="288"/>
      <c r="K3" s="289"/>
      <c r="L3" s="285" t="s">
        <v>1658</v>
      </c>
      <c r="Q3" s="24">
        <f>IF(OR(MIN(L10:L122)&lt;0,MAX(L10:L122)&gt;0),1,0)</f>
        <v>1</v>
      </c>
      <c r="R3" s="141" t="s">
        <v>272</v>
      </c>
    </row>
    <row r="4" spans="1:12" ht="19.5" customHeight="1" thickBot="1">
      <c r="A4" s="290" t="str">
        <f>"stanje na dan "&amp;IF(Opci!H5&lt;&gt;"",TEXT(Opci!H5,"DD.MM.YYYY."),"__.__.____.")</f>
        <v>stanje na dan 31.12.2015.</v>
      </c>
      <c r="B4" s="291"/>
      <c r="C4" s="291"/>
      <c r="D4" s="291"/>
      <c r="E4" s="291"/>
      <c r="F4" s="291"/>
      <c r="G4" s="291"/>
      <c r="H4" s="291"/>
      <c r="I4" s="291"/>
      <c r="J4" s="291"/>
      <c r="K4" s="292"/>
      <c r="L4" s="286"/>
    </row>
    <row r="5" spans="1:12" ht="4.5" customHeight="1">
      <c r="A5" s="35"/>
      <c r="B5" s="51"/>
      <c r="C5" s="51"/>
      <c r="D5" s="51"/>
      <c r="E5" s="51"/>
      <c r="F5" s="51"/>
      <c r="G5" s="51"/>
      <c r="H5" s="51"/>
      <c r="I5" s="51"/>
      <c r="J5" s="51"/>
      <c r="K5" s="51"/>
      <c r="L5" s="52"/>
    </row>
    <row r="6" spans="1:18" ht="19.5" customHeight="1">
      <c r="A6" s="293" t="str">
        <f>"Obveznik: "&amp;IF(Opci!C23&lt;&gt;"",Opci!C23,"________")&amp;"; "&amp;IF(Opci!C25&lt;&gt;"",Opci!C25,"_____________________________________________________________"&amp;"; "&amp;IF(Opci!F27&lt;&gt;"",Opci!F27,"_______________"))</f>
        <v>Obveznik: 12144049303; ARGYRUNTUM d.o.o.</v>
      </c>
      <c r="B6" s="294"/>
      <c r="C6" s="294"/>
      <c r="D6" s="294"/>
      <c r="E6" s="294"/>
      <c r="F6" s="294"/>
      <c r="G6" s="294"/>
      <c r="H6" s="294"/>
      <c r="I6" s="294"/>
      <c r="J6" s="294"/>
      <c r="K6" s="294"/>
      <c r="L6" s="295"/>
      <c r="Q6" s="3">
        <f>IF(OR(MIN(K88,K121:K122)&lt;0,MAX(K88,K121:K122)&gt;0),1,0)</f>
        <v>0</v>
      </c>
      <c r="R6" s="141" t="s">
        <v>28</v>
      </c>
    </row>
    <row r="7" spans="1:18" ht="24.75" customHeight="1" thickBot="1">
      <c r="A7" s="296" t="s">
        <v>1486</v>
      </c>
      <c r="B7" s="297"/>
      <c r="C7" s="297"/>
      <c r="D7" s="297"/>
      <c r="E7" s="297"/>
      <c r="F7" s="297"/>
      <c r="G7" s="297"/>
      <c r="H7" s="298"/>
      <c r="I7" s="76" t="s">
        <v>1545</v>
      </c>
      <c r="J7" s="76" t="s">
        <v>1743</v>
      </c>
      <c r="K7" s="80" t="s">
        <v>1647</v>
      </c>
      <c r="L7" s="77" t="s">
        <v>1799</v>
      </c>
      <c r="Q7" s="3">
        <f>IF(OR(MIN(L88,L121:L122)&lt;0,MAX(L88,L121:L122)&gt;0),1,0)</f>
        <v>0</v>
      </c>
      <c r="R7" s="141" t="s">
        <v>26</v>
      </c>
    </row>
    <row r="8" spans="1:12" ht="13.5" customHeight="1">
      <c r="A8" s="299">
        <v>1</v>
      </c>
      <c r="B8" s="299"/>
      <c r="C8" s="299"/>
      <c r="D8" s="299"/>
      <c r="E8" s="299"/>
      <c r="F8" s="299"/>
      <c r="G8" s="299"/>
      <c r="H8" s="299"/>
      <c r="I8" s="79">
        <v>2</v>
      </c>
      <c r="J8" s="79">
        <v>3</v>
      </c>
      <c r="K8" s="78">
        <v>4</v>
      </c>
      <c r="L8" s="78">
        <v>5</v>
      </c>
    </row>
    <row r="9" spans="1:12" ht="13.5" customHeight="1">
      <c r="A9" s="300" t="s">
        <v>1026</v>
      </c>
      <c r="B9" s="301"/>
      <c r="C9" s="301"/>
      <c r="D9" s="301"/>
      <c r="E9" s="301"/>
      <c r="F9" s="301"/>
      <c r="G9" s="301"/>
      <c r="H9" s="301"/>
      <c r="I9" s="301"/>
      <c r="J9" s="301"/>
      <c r="K9" s="301"/>
      <c r="L9" s="302"/>
    </row>
    <row r="10" spans="1:17" ht="13.5" customHeight="1">
      <c r="A10" s="251" t="s">
        <v>175</v>
      </c>
      <c r="B10" s="252"/>
      <c r="C10" s="252"/>
      <c r="D10" s="252"/>
      <c r="E10" s="252"/>
      <c r="F10" s="252"/>
      <c r="G10" s="252"/>
      <c r="H10" s="253"/>
      <c r="I10" s="6">
        <v>1</v>
      </c>
      <c r="J10" s="7"/>
      <c r="K10" s="42">
        <v>0</v>
      </c>
      <c r="L10" s="42">
        <v>0</v>
      </c>
      <c r="Q10" s="24"/>
    </row>
    <row r="11" spans="1:12" ht="13.5" customHeight="1">
      <c r="A11" s="270" t="s">
        <v>56</v>
      </c>
      <c r="B11" s="271"/>
      <c r="C11" s="271"/>
      <c r="D11" s="271"/>
      <c r="E11" s="271"/>
      <c r="F11" s="271"/>
      <c r="G11" s="271"/>
      <c r="H11" s="272"/>
      <c r="I11" s="4">
        <v>2</v>
      </c>
      <c r="J11" s="8"/>
      <c r="K11" s="43">
        <f>K12+K19+K29+K38+K42</f>
        <v>9979</v>
      </c>
      <c r="L11" s="43">
        <f>L12+L19+L29+L38+L42</f>
        <v>5881</v>
      </c>
    </row>
    <row r="12" spans="1:12" ht="13.5" customHeight="1">
      <c r="A12" s="254" t="s">
        <v>1780</v>
      </c>
      <c r="B12" s="255"/>
      <c r="C12" s="255"/>
      <c r="D12" s="255"/>
      <c r="E12" s="255"/>
      <c r="F12" s="255"/>
      <c r="G12" s="255"/>
      <c r="H12" s="256"/>
      <c r="I12" s="4">
        <v>3</v>
      </c>
      <c r="J12" s="8"/>
      <c r="K12" s="43">
        <f>SUM(K13:K18)</f>
        <v>0</v>
      </c>
      <c r="L12" s="43">
        <f>SUM(L13:L18)</f>
        <v>0</v>
      </c>
    </row>
    <row r="13" spans="1:12" ht="13.5" customHeight="1">
      <c r="A13" s="248" t="s">
        <v>1636</v>
      </c>
      <c r="B13" s="249"/>
      <c r="C13" s="249"/>
      <c r="D13" s="249"/>
      <c r="E13" s="249"/>
      <c r="F13" s="249"/>
      <c r="G13" s="249"/>
      <c r="H13" s="250"/>
      <c r="I13" s="4">
        <v>4</v>
      </c>
      <c r="J13" s="8"/>
      <c r="K13" s="44">
        <v>0</v>
      </c>
      <c r="L13" s="44">
        <v>0</v>
      </c>
    </row>
    <row r="14" spans="1:12" ht="13.5" customHeight="1">
      <c r="A14" s="248" t="s">
        <v>20</v>
      </c>
      <c r="B14" s="249"/>
      <c r="C14" s="249"/>
      <c r="D14" s="249"/>
      <c r="E14" s="249"/>
      <c r="F14" s="249"/>
      <c r="G14" s="249"/>
      <c r="H14" s="250"/>
      <c r="I14" s="4">
        <v>5</v>
      </c>
      <c r="J14" s="8"/>
      <c r="K14" s="44">
        <v>0</v>
      </c>
      <c r="L14" s="44">
        <v>0</v>
      </c>
    </row>
    <row r="15" spans="1:12" ht="13.5" customHeight="1">
      <c r="A15" s="248" t="s">
        <v>1479</v>
      </c>
      <c r="B15" s="249"/>
      <c r="C15" s="249"/>
      <c r="D15" s="249"/>
      <c r="E15" s="249"/>
      <c r="F15" s="249"/>
      <c r="G15" s="249"/>
      <c r="H15" s="250"/>
      <c r="I15" s="4">
        <v>6</v>
      </c>
      <c r="J15" s="8"/>
      <c r="K15" s="44">
        <v>0</v>
      </c>
      <c r="L15" s="44">
        <v>0</v>
      </c>
    </row>
    <row r="16" spans="1:12" ht="13.5" customHeight="1">
      <c r="A16" s="248" t="s">
        <v>50</v>
      </c>
      <c r="B16" s="249"/>
      <c r="C16" s="249"/>
      <c r="D16" s="249"/>
      <c r="E16" s="249"/>
      <c r="F16" s="249"/>
      <c r="G16" s="249"/>
      <c r="H16" s="250"/>
      <c r="I16" s="4">
        <v>7</v>
      </c>
      <c r="J16" s="8"/>
      <c r="K16" s="44">
        <v>0</v>
      </c>
      <c r="L16" s="44">
        <v>0</v>
      </c>
    </row>
    <row r="17" spans="1:12" ht="13.5" customHeight="1">
      <c r="A17" s="248" t="s">
        <v>1789</v>
      </c>
      <c r="B17" s="249"/>
      <c r="C17" s="249"/>
      <c r="D17" s="249"/>
      <c r="E17" s="249"/>
      <c r="F17" s="249"/>
      <c r="G17" s="249"/>
      <c r="H17" s="250"/>
      <c r="I17" s="4">
        <v>8</v>
      </c>
      <c r="J17" s="8"/>
      <c r="K17" s="44">
        <v>0</v>
      </c>
      <c r="L17" s="44">
        <v>0</v>
      </c>
    </row>
    <row r="18" spans="1:12" ht="13.5" customHeight="1">
      <c r="A18" s="248" t="s">
        <v>1758</v>
      </c>
      <c r="B18" s="249"/>
      <c r="C18" s="249"/>
      <c r="D18" s="249"/>
      <c r="E18" s="249"/>
      <c r="F18" s="249"/>
      <c r="G18" s="249"/>
      <c r="H18" s="250"/>
      <c r="I18" s="4">
        <v>9</v>
      </c>
      <c r="J18" s="8"/>
      <c r="K18" s="44">
        <v>0</v>
      </c>
      <c r="L18" s="44">
        <v>0</v>
      </c>
    </row>
    <row r="19" spans="1:12" ht="13.5" customHeight="1">
      <c r="A19" s="254" t="s">
        <v>1776</v>
      </c>
      <c r="B19" s="255"/>
      <c r="C19" s="255"/>
      <c r="D19" s="255"/>
      <c r="E19" s="255"/>
      <c r="F19" s="255"/>
      <c r="G19" s="255"/>
      <c r="H19" s="256"/>
      <c r="I19" s="4">
        <v>10</v>
      </c>
      <c r="J19" s="8"/>
      <c r="K19" s="43">
        <f>SUM(K20:K28)</f>
        <v>9979</v>
      </c>
      <c r="L19" s="43">
        <f>SUM(L20:L28)</f>
        <v>5881</v>
      </c>
    </row>
    <row r="20" spans="1:12" ht="13.5" customHeight="1">
      <c r="A20" s="248" t="s">
        <v>1716</v>
      </c>
      <c r="B20" s="249"/>
      <c r="C20" s="249"/>
      <c r="D20" s="249"/>
      <c r="E20" s="249"/>
      <c r="F20" s="249"/>
      <c r="G20" s="249"/>
      <c r="H20" s="250"/>
      <c r="I20" s="4">
        <v>11</v>
      </c>
      <c r="J20" s="8"/>
      <c r="K20" s="44">
        <v>0</v>
      </c>
      <c r="L20" s="44">
        <v>0</v>
      </c>
    </row>
    <row r="21" spans="1:12" ht="13.5" customHeight="1">
      <c r="A21" s="248" t="s">
        <v>59</v>
      </c>
      <c r="B21" s="249"/>
      <c r="C21" s="249"/>
      <c r="D21" s="249"/>
      <c r="E21" s="249"/>
      <c r="F21" s="249"/>
      <c r="G21" s="249"/>
      <c r="H21" s="250"/>
      <c r="I21" s="4">
        <v>12</v>
      </c>
      <c r="J21" s="8"/>
      <c r="K21" s="44">
        <v>0</v>
      </c>
      <c r="L21" s="44">
        <v>0</v>
      </c>
    </row>
    <row r="22" spans="1:12" ht="13.5" customHeight="1">
      <c r="A22" s="248" t="s">
        <v>1684</v>
      </c>
      <c r="B22" s="249"/>
      <c r="C22" s="249"/>
      <c r="D22" s="249"/>
      <c r="E22" s="249"/>
      <c r="F22" s="249"/>
      <c r="G22" s="249"/>
      <c r="H22" s="250"/>
      <c r="I22" s="4">
        <v>13</v>
      </c>
      <c r="J22" s="8"/>
      <c r="K22" s="44">
        <v>0</v>
      </c>
      <c r="L22" s="44">
        <v>0</v>
      </c>
    </row>
    <row r="23" spans="1:12" ht="13.5" customHeight="1">
      <c r="A23" s="248" t="s">
        <v>61</v>
      </c>
      <c r="B23" s="249"/>
      <c r="C23" s="249"/>
      <c r="D23" s="249"/>
      <c r="E23" s="249"/>
      <c r="F23" s="249"/>
      <c r="G23" s="249"/>
      <c r="H23" s="250"/>
      <c r="I23" s="4">
        <v>14</v>
      </c>
      <c r="J23" s="8"/>
      <c r="K23" s="44">
        <v>2911</v>
      </c>
      <c r="L23" s="44">
        <v>5451</v>
      </c>
    </row>
    <row r="24" spans="1:12" ht="13.5" customHeight="1">
      <c r="A24" s="248" t="s">
        <v>1836</v>
      </c>
      <c r="B24" s="249"/>
      <c r="C24" s="249"/>
      <c r="D24" s="249"/>
      <c r="E24" s="249"/>
      <c r="F24" s="249"/>
      <c r="G24" s="249"/>
      <c r="H24" s="250"/>
      <c r="I24" s="4">
        <v>15</v>
      </c>
      <c r="J24" s="8"/>
      <c r="K24" s="44">
        <v>0</v>
      </c>
      <c r="L24" s="44">
        <v>0</v>
      </c>
    </row>
    <row r="25" spans="1:12" ht="13.5" customHeight="1">
      <c r="A25" s="248" t="s">
        <v>1802</v>
      </c>
      <c r="B25" s="249"/>
      <c r="C25" s="249"/>
      <c r="D25" s="249"/>
      <c r="E25" s="249"/>
      <c r="F25" s="249"/>
      <c r="G25" s="249"/>
      <c r="H25" s="250"/>
      <c r="I25" s="4">
        <v>16</v>
      </c>
      <c r="J25" s="8"/>
      <c r="K25" s="44">
        <v>0</v>
      </c>
      <c r="L25" s="44">
        <v>0</v>
      </c>
    </row>
    <row r="26" spans="1:12" ht="13.5" customHeight="1">
      <c r="A26" s="248" t="s">
        <v>1778</v>
      </c>
      <c r="B26" s="249"/>
      <c r="C26" s="249"/>
      <c r="D26" s="249"/>
      <c r="E26" s="249"/>
      <c r="F26" s="249"/>
      <c r="G26" s="249"/>
      <c r="H26" s="250"/>
      <c r="I26" s="4">
        <v>17</v>
      </c>
      <c r="J26" s="8"/>
      <c r="K26" s="44">
        <v>0</v>
      </c>
      <c r="L26" s="44">
        <v>0</v>
      </c>
    </row>
    <row r="27" spans="1:12" ht="13.5" customHeight="1">
      <c r="A27" s="248" t="s">
        <v>1735</v>
      </c>
      <c r="B27" s="249"/>
      <c r="C27" s="249"/>
      <c r="D27" s="249"/>
      <c r="E27" s="249"/>
      <c r="F27" s="249"/>
      <c r="G27" s="249"/>
      <c r="H27" s="250"/>
      <c r="I27" s="4">
        <v>18</v>
      </c>
      <c r="J27" s="8"/>
      <c r="K27" s="44">
        <v>7068</v>
      </c>
      <c r="L27" s="44">
        <v>430</v>
      </c>
    </row>
    <row r="28" spans="1:12" ht="13.5" customHeight="1">
      <c r="A28" s="248" t="s">
        <v>1685</v>
      </c>
      <c r="B28" s="249"/>
      <c r="C28" s="249"/>
      <c r="D28" s="249"/>
      <c r="E28" s="249"/>
      <c r="F28" s="249"/>
      <c r="G28" s="249"/>
      <c r="H28" s="250"/>
      <c r="I28" s="4">
        <v>19</v>
      </c>
      <c r="J28" s="8"/>
      <c r="K28" s="44">
        <v>0</v>
      </c>
      <c r="L28" s="44">
        <v>0</v>
      </c>
    </row>
    <row r="29" spans="1:12" ht="13.5" customHeight="1">
      <c r="A29" s="254" t="s">
        <v>52</v>
      </c>
      <c r="B29" s="255"/>
      <c r="C29" s="255"/>
      <c r="D29" s="255"/>
      <c r="E29" s="255"/>
      <c r="F29" s="255"/>
      <c r="G29" s="255"/>
      <c r="H29" s="256"/>
      <c r="I29" s="4">
        <v>20</v>
      </c>
      <c r="J29" s="8"/>
      <c r="K29" s="43">
        <f>SUM(K30:K37)</f>
        <v>0</v>
      </c>
      <c r="L29" s="43">
        <f>SUM(L30:L37)</f>
        <v>0</v>
      </c>
    </row>
    <row r="30" spans="1:12" ht="13.5" customHeight="1">
      <c r="A30" s="248" t="s">
        <v>57</v>
      </c>
      <c r="B30" s="249"/>
      <c r="C30" s="249"/>
      <c r="D30" s="249"/>
      <c r="E30" s="249"/>
      <c r="F30" s="249"/>
      <c r="G30" s="249"/>
      <c r="H30" s="250"/>
      <c r="I30" s="4">
        <v>21</v>
      </c>
      <c r="J30" s="8"/>
      <c r="K30" s="44">
        <v>0</v>
      </c>
      <c r="L30" s="44">
        <v>0</v>
      </c>
    </row>
    <row r="31" spans="1:12" ht="13.5" customHeight="1">
      <c r="A31" s="248" t="s">
        <v>1827</v>
      </c>
      <c r="B31" s="249"/>
      <c r="C31" s="249"/>
      <c r="D31" s="249"/>
      <c r="E31" s="249"/>
      <c r="F31" s="249"/>
      <c r="G31" s="249"/>
      <c r="H31" s="250"/>
      <c r="I31" s="4">
        <v>22</v>
      </c>
      <c r="J31" s="8"/>
      <c r="K31" s="44">
        <v>0</v>
      </c>
      <c r="L31" s="44">
        <v>0</v>
      </c>
    </row>
    <row r="32" spans="1:12" ht="13.5" customHeight="1">
      <c r="A32" s="248" t="s">
        <v>120</v>
      </c>
      <c r="B32" s="249"/>
      <c r="C32" s="249"/>
      <c r="D32" s="249"/>
      <c r="E32" s="249"/>
      <c r="F32" s="249"/>
      <c r="G32" s="249"/>
      <c r="H32" s="250"/>
      <c r="I32" s="4">
        <v>23</v>
      </c>
      <c r="J32" s="8"/>
      <c r="K32" s="44">
        <v>0</v>
      </c>
      <c r="L32" s="44">
        <v>0</v>
      </c>
    </row>
    <row r="33" spans="1:12" ht="13.5" customHeight="1">
      <c r="A33" s="248" t="s">
        <v>268</v>
      </c>
      <c r="B33" s="249"/>
      <c r="C33" s="249"/>
      <c r="D33" s="249"/>
      <c r="E33" s="249"/>
      <c r="F33" s="249"/>
      <c r="G33" s="249"/>
      <c r="H33" s="250"/>
      <c r="I33" s="4">
        <v>24</v>
      </c>
      <c r="J33" s="8"/>
      <c r="K33" s="44">
        <v>0</v>
      </c>
      <c r="L33" s="44">
        <v>0</v>
      </c>
    </row>
    <row r="34" spans="1:12" ht="13.5" customHeight="1">
      <c r="A34" s="248" t="s">
        <v>1777</v>
      </c>
      <c r="B34" s="249"/>
      <c r="C34" s="249"/>
      <c r="D34" s="249"/>
      <c r="E34" s="249"/>
      <c r="F34" s="249"/>
      <c r="G34" s="249"/>
      <c r="H34" s="250"/>
      <c r="I34" s="4">
        <v>25</v>
      </c>
      <c r="J34" s="8"/>
      <c r="K34" s="44">
        <v>0</v>
      </c>
      <c r="L34" s="44">
        <v>0</v>
      </c>
    </row>
    <row r="35" spans="1:12" ht="13.5" customHeight="1">
      <c r="A35" s="248" t="s">
        <v>133</v>
      </c>
      <c r="B35" s="249"/>
      <c r="C35" s="249"/>
      <c r="D35" s="249"/>
      <c r="E35" s="249"/>
      <c r="F35" s="249"/>
      <c r="G35" s="249"/>
      <c r="H35" s="250"/>
      <c r="I35" s="4">
        <v>26</v>
      </c>
      <c r="J35" s="8"/>
      <c r="K35" s="44">
        <v>0</v>
      </c>
      <c r="L35" s="44">
        <v>0</v>
      </c>
    </row>
    <row r="36" spans="1:12" ht="13.5" customHeight="1">
      <c r="A36" s="248" t="s">
        <v>1840</v>
      </c>
      <c r="B36" s="249"/>
      <c r="C36" s="249"/>
      <c r="D36" s="249"/>
      <c r="E36" s="249"/>
      <c r="F36" s="249"/>
      <c r="G36" s="249"/>
      <c r="H36" s="250"/>
      <c r="I36" s="4">
        <v>27</v>
      </c>
      <c r="J36" s="8"/>
      <c r="K36" s="44">
        <v>0</v>
      </c>
      <c r="L36" s="44">
        <v>0</v>
      </c>
    </row>
    <row r="37" spans="1:12" ht="13.5" customHeight="1">
      <c r="A37" s="248" t="s">
        <v>191</v>
      </c>
      <c r="B37" s="249"/>
      <c r="C37" s="249"/>
      <c r="D37" s="249"/>
      <c r="E37" s="249"/>
      <c r="F37" s="249"/>
      <c r="G37" s="249"/>
      <c r="H37" s="250"/>
      <c r="I37" s="4">
        <v>28</v>
      </c>
      <c r="J37" s="8"/>
      <c r="K37" s="44">
        <v>0</v>
      </c>
      <c r="L37" s="44">
        <v>0</v>
      </c>
    </row>
    <row r="38" spans="1:12" ht="13.5" customHeight="1">
      <c r="A38" s="254" t="s">
        <v>77</v>
      </c>
      <c r="B38" s="255"/>
      <c r="C38" s="255"/>
      <c r="D38" s="255"/>
      <c r="E38" s="255"/>
      <c r="F38" s="255"/>
      <c r="G38" s="255"/>
      <c r="H38" s="256"/>
      <c r="I38" s="4">
        <v>29</v>
      </c>
      <c r="J38" s="8"/>
      <c r="K38" s="43">
        <f>SUM(K39:K41)</f>
        <v>0</v>
      </c>
      <c r="L38" s="43">
        <f>SUM(L39:L41)</f>
        <v>0</v>
      </c>
    </row>
    <row r="39" spans="1:12" ht="13.5" customHeight="1">
      <c r="A39" s="248" t="s">
        <v>159</v>
      </c>
      <c r="B39" s="249"/>
      <c r="C39" s="249"/>
      <c r="D39" s="249"/>
      <c r="E39" s="249"/>
      <c r="F39" s="249"/>
      <c r="G39" s="249"/>
      <c r="H39" s="250"/>
      <c r="I39" s="4">
        <v>30</v>
      </c>
      <c r="J39" s="8"/>
      <c r="K39" s="44">
        <v>0</v>
      </c>
      <c r="L39" s="44">
        <v>0</v>
      </c>
    </row>
    <row r="40" spans="1:12" ht="13.5" customHeight="1">
      <c r="A40" s="248" t="s">
        <v>174</v>
      </c>
      <c r="B40" s="249"/>
      <c r="C40" s="249"/>
      <c r="D40" s="249"/>
      <c r="E40" s="249"/>
      <c r="F40" s="249"/>
      <c r="G40" s="249"/>
      <c r="H40" s="250"/>
      <c r="I40" s="4">
        <v>31</v>
      </c>
      <c r="J40" s="8"/>
      <c r="K40" s="44">
        <v>0</v>
      </c>
      <c r="L40" s="44">
        <v>0</v>
      </c>
    </row>
    <row r="41" spans="1:12" ht="13.5" customHeight="1">
      <c r="A41" s="248" t="s">
        <v>63</v>
      </c>
      <c r="B41" s="249"/>
      <c r="C41" s="249"/>
      <c r="D41" s="249"/>
      <c r="E41" s="249"/>
      <c r="F41" s="249"/>
      <c r="G41" s="249"/>
      <c r="H41" s="250"/>
      <c r="I41" s="4">
        <v>32</v>
      </c>
      <c r="J41" s="8"/>
      <c r="K41" s="44">
        <v>0</v>
      </c>
      <c r="L41" s="44">
        <v>0</v>
      </c>
    </row>
    <row r="42" spans="1:12" ht="13.5" customHeight="1">
      <c r="A42" s="254" t="s">
        <v>66</v>
      </c>
      <c r="B42" s="255"/>
      <c r="C42" s="255"/>
      <c r="D42" s="255"/>
      <c r="E42" s="255"/>
      <c r="F42" s="255"/>
      <c r="G42" s="255"/>
      <c r="H42" s="256"/>
      <c r="I42" s="4">
        <v>33</v>
      </c>
      <c r="J42" s="8"/>
      <c r="K42" s="44">
        <v>0</v>
      </c>
      <c r="L42" s="44">
        <v>0</v>
      </c>
    </row>
    <row r="43" spans="1:12" ht="13.5" customHeight="1">
      <c r="A43" s="270" t="s">
        <v>49</v>
      </c>
      <c r="B43" s="271"/>
      <c r="C43" s="271"/>
      <c r="D43" s="271"/>
      <c r="E43" s="271"/>
      <c r="F43" s="271"/>
      <c r="G43" s="271"/>
      <c r="H43" s="272"/>
      <c r="I43" s="4">
        <v>34</v>
      </c>
      <c r="J43" s="8"/>
      <c r="K43" s="43">
        <f>K44+K52+K59+K67</f>
        <v>133949</v>
      </c>
      <c r="L43" s="43">
        <f>L44+L52+L59+L67</f>
        <v>109277</v>
      </c>
    </row>
    <row r="44" spans="1:12" ht="13.5" customHeight="1">
      <c r="A44" s="254" t="s">
        <v>1641</v>
      </c>
      <c r="B44" s="255"/>
      <c r="C44" s="255"/>
      <c r="D44" s="255"/>
      <c r="E44" s="255"/>
      <c r="F44" s="255"/>
      <c r="G44" s="255"/>
      <c r="H44" s="256"/>
      <c r="I44" s="4">
        <v>35</v>
      </c>
      <c r="J44" s="8"/>
      <c r="K44" s="43">
        <f>SUM(K45:K51)</f>
        <v>0</v>
      </c>
      <c r="L44" s="43">
        <f>SUM(L45:L51)</f>
        <v>0</v>
      </c>
    </row>
    <row r="45" spans="1:12" ht="13.5" customHeight="1">
      <c r="A45" s="248" t="s">
        <v>1670</v>
      </c>
      <c r="B45" s="249"/>
      <c r="C45" s="249"/>
      <c r="D45" s="249"/>
      <c r="E45" s="249"/>
      <c r="F45" s="249"/>
      <c r="G45" s="249"/>
      <c r="H45" s="250"/>
      <c r="I45" s="4">
        <v>36</v>
      </c>
      <c r="J45" s="8"/>
      <c r="K45" s="44">
        <v>0</v>
      </c>
      <c r="L45" s="44">
        <v>0</v>
      </c>
    </row>
    <row r="46" spans="1:12" ht="13.5" customHeight="1">
      <c r="A46" s="248" t="s">
        <v>1671</v>
      </c>
      <c r="B46" s="249"/>
      <c r="C46" s="249"/>
      <c r="D46" s="249"/>
      <c r="E46" s="249"/>
      <c r="F46" s="249"/>
      <c r="G46" s="249"/>
      <c r="H46" s="250"/>
      <c r="I46" s="4">
        <v>37</v>
      </c>
      <c r="J46" s="8"/>
      <c r="K46" s="44">
        <v>0</v>
      </c>
      <c r="L46" s="44">
        <v>0</v>
      </c>
    </row>
    <row r="47" spans="1:12" ht="13.5" customHeight="1">
      <c r="A47" s="248" t="s">
        <v>1637</v>
      </c>
      <c r="B47" s="249"/>
      <c r="C47" s="249"/>
      <c r="D47" s="249"/>
      <c r="E47" s="249"/>
      <c r="F47" s="249"/>
      <c r="G47" s="249"/>
      <c r="H47" s="250"/>
      <c r="I47" s="4">
        <v>38</v>
      </c>
      <c r="J47" s="8"/>
      <c r="K47" s="44">
        <v>0</v>
      </c>
      <c r="L47" s="44">
        <v>0</v>
      </c>
    </row>
    <row r="48" spans="1:12" ht="13.5" customHeight="1">
      <c r="A48" s="248" t="s">
        <v>1797</v>
      </c>
      <c r="B48" s="249"/>
      <c r="C48" s="249"/>
      <c r="D48" s="249"/>
      <c r="E48" s="249"/>
      <c r="F48" s="249"/>
      <c r="G48" s="249"/>
      <c r="H48" s="250"/>
      <c r="I48" s="4">
        <v>39</v>
      </c>
      <c r="J48" s="8"/>
      <c r="K48" s="44">
        <v>0</v>
      </c>
      <c r="L48" s="44">
        <v>0</v>
      </c>
    </row>
    <row r="49" spans="1:12" ht="13.5" customHeight="1">
      <c r="A49" s="248" t="s">
        <v>1672</v>
      </c>
      <c r="B49" s="249"/>
      <c r="C49" s="249"/>
      <c r="D49" s="249"/>
      <c r="E49" s="249"/>
      <c r="F49" s="249"/>
      <c r="G49" s="249"/>
      <c r="H49" s="250"/>
      <c r="I49" s="4">
        <v>40</v>
      </c>
      <c r="J49" s="8"/>
      <c r="K49" s="44">
        <v>0</v>
      </c>
      <c r="L49" s="44">
        <v>0</v>
      </c>
    </row>
    <row r="50" spans="1:12" ht="13.5" customHeight="1">
      <c r="A50" s="248" t="s">
        <v>1828</v>
      </c>
      <c r="B50" s="249"/>
      <c r="C50" s="249"/>
      <c r="D50" s="249"/>
      <c r="E50" s="249"/>
      <c r="F50" s="249"/>
      <c r="G50" s="249"/>
      <c r="H50" s="250"/>
      <c r="I50" s="4">
        <v>41</v>
      </c>
      <c r="J50" s="8"/>
      <c r="K50" s="44">
        <v>0</v>
      </c>
      <c r="L50" s="44">
        <v>0</v>
      </c>
    </row>
    <row r="51" spans="1:12" ht="13.5" customHeight="1">
      <c r="A51" s="248" t="s">
        <v>1820</v>
      </c>
      <c r="B51" s="249"/>
      <c r="C51" s="249"/>
      <c r="D51" s="249"/>
      <c r="E51" s="249"/>
      <c r="F51" s="249"/>
      <c r="G51" s="249"/>
      <c r="H51" s="250"/>
      <c r="I51" s="4">
        <v>42</v>
      </c>
      <c r="J51" s="8"/>
      <c r="K51" s="44">
        <v>0</v>
      </c>
      <c r="L51" s="44">
        <v>0</v>
      </c>
    </row>
    <row r="52" spans="1:12" ht="13.5" customHeight="1">
      <c r="A52" s="254" t="s">
        <v>76</v>
      </c>
      <c r="B52" s="255"/>
      <c r="C52" s="255"/>
      <c r="D52" s="255"/>
      <c r="E52" s="255"/>
      <c r="F52" s="255"/>
      <c r="G52" s="255"/>
      <c r="H52" s="256"/>
      <c r="I52" s="4">
        <v>43</v>
      </c>
      <c r="J52" s="8"/>
      <c r="K52" s="43">
        <f>SUM(K53:K58)</f>
        <v>123874</v>
      </c>
      <c r="L52" s="43">
        <f>SUM(L53:L58)</f>
        <v>96721</v>
      </c>
    </row>
    <row r="53" spans="1:12" ht="13.5" customHeight="1">
      <c r="A53" s="248" t="s">
        <v>155</v>
      </c>
      <c r="B53" s="249"/>
      <c r="C53" s="249"/>
      <c r="D53" s="249"/>
      <c r="E53" s="249"/>
      <c r="F53" s="249"/>
      <c r="G53" s="249"/>
      <c r="H53" s="250"/>
      <c r="I53" s="4">
        <v>44</v>
      </c>
      <c r="J53" s="8"/>
      <c r="K53" s="44">
        <v>0</v>
      </c>
      <c r="L53" s="44">
        <v>0</v>
      </c>
    </row>
    <row r="54" spans="1:12" ht="13.5" customHeight="1">
      <c r="A54" s="248" t="s">
        <v>68</v>
      </c>
      <c r="B54" s="249"/>
      <c r="C54" s="249"/>
      <c r="D54" s="249"/>
      <c r="E54" s="249"/>
      <c r="F54" s="249"/>
      <c r="G54" s="249"/>
      <c r="H54" s="250"/>
      <c r="I54" s="4">
        <v>45</v>
      </c>
      <c r="J54" s="8"/>
      <c r="K54" s="44">
        <v>120318</v>
      </c>
      <c r="L54" s="44">
        <v>96721</v>
      </c>
    </row>
    <row r="55" spans="1:12" ht="13.5" customHeight="1">
      <c r="A55" s="248" t="s">
        <v>168</v>
      </c>
      <c r="B55" s="249"/>
      <c r="C55" s="249"/>
      <c r="D55" s="249"/>
      <c r="E55" s="249"/>
      <c r="F55" s="249"/>
      <c r="G55" s="249"/>
      <c r="H55" s="250"/>
      <c r="I55" s="4">
        <v>46</v>
      </c>
      <c r="J55" s="8"/>
      <c r="K55" s="44">
        <v>0</v>
      </c>
      <c r="L55" s="44">
        <v>0</v>
      </c>
    </row>
    <row r="56" spans="1:12" ht="13.5" customHeight="1">
      <c r="A56" s="248" t="s">
        <v>197</v>
      </c>
      <c r="B56" s="249"/>
      <c r="C56" s="249"/>
      <c r="D56" s="249"/>
      <c r="E56" s="249"/>
      <c r="F56" s="249"/>
      <c r="G56" s="249"/>
      <c r="H56" s="250"/>
      <c r="I56" s="4">
        <v>47</v>
      </c>
      <c r="J56" s="8"/>
      <c r="K56" s="44">
        <v>0</v>
      </c>
      <c r="L56" s="44">
        <v>0</v>
      </c>
    </row>
    <row r="57" spans="1:12" ht="13.5" customHeight="1">
      <c r="A57" s="248" t="s">
        <v>180</v>
      </c>
      <c r="B57" s="249"/>
      <c r="C57" s="249"/>
      <c r="D57" s="249"/>
      <c r="E57" s="249"/>
      <c r="F57" s="249"/>
      <c r="G57" s="249"/>
      <c r="H57" s="250"/>
      <c r="I57" s="4">
        <v>48</v>
      </c>
      <c r="J57" s="8"/>
      <c r="K57" s="44">
        <v>3556</v>
      </c>
      <c r="L57" s="44">
        <v>0</v>
      </c>
    </row>
    <row r="58" spans="1:12" ht="13.5" customHeight="1">
      <c r="A58" s="248" t="s">
        <v>55</v>
      </c>
      <c r="B58" s="249"/>
      <c r="C58" s="249"/>
      <c r="D58" s="249"/>
      <c r="E58" s="249"/>
      <c r="F58" s="249"/>
      <c r="G58" s="249"/>
      <c r="H58" s="250"/>
      <c r="I58" s="4">
        <v>49</v>
      </c>
      <c r="J58" s="8"/>
      <c r="K58" s="44">
        <v>0</v>
      </c>
      <c r="L58" s="44">
        <v>0</v>
      </c>
    </row>
    <row r="59" spans="1:12" ht="13.5" customHeight="1">
      <c r="A59" s="254" t="s">
        <v>58</v>
      </c>
      <c r="B59" s="255"/>
      <c r="C59" s="255"/>
      <c r="D59" s="255"/>
      <c r="E59" s="255"/>
      <c r="F59" s="255"/>
      <c r="G59" s="255"/>
      <c r="H59" s="256"/>
      <c r="I59" s="4">
        <v>50</v>
      </c>
      <c r="J59" s="8"/>
      <c r="K59" s="43">
        <f>SUM(K60:K66)</f>
        <v>0</v>
      </c>
      <c r="L59" s="43">
        <f>SUM(L60:L66)</f>
        <v>0</v>
      </c>
    </row>
    <row r="60" spans="1:12" ht="13.5" customHeight="1">
      <c r="A60" s="248" t="s">
        <v>57</v>
      </c>
      <c r="B60" s="249"/>
      <c r="C60" s="249"/>
      <c r="D60" s="249"/>
      <c r="E60" s="249"/>
      <c r="F60" s="249"/>
      <c r="G60" s="249"/>
      <c r="H60" s="250"/>
      <c r="I60" s="4">
        <v>51</v>
      </c>
      <c r="J60" s="8"/>
      <c r="K60" s="44">
        <v>0</v>
      </c>
      <c r="L60" s="44">
        <v>0</v>
      </c>
    </row>
    <row r="61" spans="1:12" ht="13.5" customHeight="1">
      <c r="A61" s="248" t="s">
        <v>1827</v>
      </c>
      <c r="B61" s="249"/>
      <c r="C61" s="249"/>
      <c r="D61" s="249"/>
      <c r="E61" s="249"/>
      <c r="F61" s="249"/>
      <c r="G61" s="249"/>
      <c r="H61" s="250"/>
      <c r="I61" s="4">
        <v>52</v>
      </c>
      <c r="J61" s="8"/>
      <c r="K61" s="44">
        <v>0</v>
      </c>
      <c r="L61" s="44">
        <v>0</v>
      </c>
    </row>
    <row r="62" spans="1:12" ht="13.5" customHeight="1">
      <c r="A62" s="248" t="s">
        <v>127</v>
      </c>
      <c r="B62" s="249"/>
      <c r="C62" s="249"/>
      <c r="D62" s="249"/>
      <c r="E62" s="249"/>
      <c r="F62" s="249"/>
      <c r="G62" s="249"/>
      <c r="H62" s="250"/>
      <c r="I62" s="4">
        <v>53</v>
      </c>
      <c r="J62" s="8"/>
      <c r="K62" s="44">
        <v>0</v>
      </c>
      <c r="L62" s="44">
        <v>0</v>
      </c>
    </row>
    <row r="63" spans="1:12" ht="13.5" customHeight="1">
      <c r="A63" s="248" t="s">
        <v>268</v>
      </c>
      <c r="B63" s="249"/>
      <c r="C63" s="249"/>
      <c r="D63" s="249"/>
      <c r="E63" s="249"/>
      <c r="F63" s="249"/>
      <c r="G63" s="249"/>
      <c r="H63" s="250"/>
      <c r="I63" s="4">
        <v>54</v>
      </c>
      <c r="J63" s="8"/>
      <c r="K63" s="44">
        <v>0</v>
      </c>
      <c r="L63" s="44">
        <v>0</v>
      </c>
    </row>
    <row r="64" spans="1:12" ht="13.5" customHeight="1">
      <c r="A64" s="248" t="s">
        <v>1777</v>
      </c>
      <c r="B64" s="249"/>
      <c r="C64" s="249"/>
      <c r="D64" s="249"/>
      <c r="E64" s="249"/>
      <c r="F64" s="249"/>
      <c r="G64" s="249"/>
      <c r="H64" s="250"/>
      <c r="I64" s="4">
        <v>55</v>
      </c>
      <c r="J64" s="8"/>
      <c r="K64" s="44">
        <v>0</v>
      </c>
      <c r="L64" s="44">
        <v>0</v>
      </c>
    </row>
    <row r="65" spans="1:12" ht="13.5" customHeight="1">
      <c r="A65" s="248" t="s">
        <v>133</v>
      </c>
      <c r="B65" s="249"/>
      <c r="C65" s="249"/>
      <c r="D65" s="249"/>
      <c r="E65" s="249"/>
      <c r="F65" s="249"/>
      <c r="G65" s="249"/>
      <c r="H65" s="250"/>
      <c r="I65" s="4">
        <v>56</v>
      </c>
      <c r="J65" s="8"/>
      <c r="K65" s="44">
        <v>0</v>
      </c>
      <c r="L65" s="44">
        <v>0</v>
      </c>
    </row>
    <row r="66" spans="1:12" ht="13.5" customHeight="1">
      <c r="A66" s="248" t="s">
        <v>1762</v>
      </c>
      <c r="B66" s="249"/>
      <c r="C66" s="249"/>
      <c r="D66" s="249"/>
      <c r="E66" s="249"/>
      <c r="F66" s="249"/>
      <c r="G66" s="249"/>
      <c r="H66" s="250"/>
      <c r="I66" s="4">
        <v>57</v>
      </c>
      <c r="J66" s="8"/>
      <c r="K66" s="44">
        <v>0</v>
      </c>
      <c r="L66" s="44">
        <v>0</v>
      </c>
    </row>
    <row r="67" spans="1:12" ht="13.5" customHeight="1">
      <c r="A67" s="254" t="s">
        <v>1686</v>
      </c>
      <c r="B67" s="255"/>
      <c r="C67" s="255"/>
      <c r="D67" s="255"/>
      <c r="E67" s="255"/>
      <c r="F67" s="255"/>
      <c r="G67" s="255"/>
      <c r="H67" s="256"/>
      <c r="I67" s="4">
        <v>58</v>
      </c>
      <c r="J67" s="8"/>
      <c r="K67" s="44">
        <v>10075</v>
      </c>
      <c r="L67" s="44">
        <v>12556</v>
      </c>
    </row>
    <row r="68" spans="1:12" ht="13.5" customHeight="1">
      <c r="A68" s="270" t="s">
        <v>220</v>
      </c>
      <c r="B68" s="271"/>
      <c r="C68" s="271"/>
      <c r="D68" s="271"/>
      <c r="E68" s="271"/>
      <c r="F68" s="271"/>
      <c r="G68" s="271"/>
      <c r="H68" s="272"/>
      <c r="I68" s="4">
        <v>59</v>
      </c>
      <c r="J68" s="8"/>
      <c r="K68" s="44">
        <v>0</v>
      </c>
      <c r="L68" s="44">
        <v>0</v>
      </c>
    </row>
    <row r="69" spans="1:12" ht="13.5" customHeight="1">
      <c r="A69" s="270" t="s">
        <v>1807</v>
      </c>
      <c r="B69" s="271"/>
      <c r="C69" s="271"/>
      <c r="D69" s="271"/>
      <c r="E69" s="271"/>
      <c r="F69" s="271"/>
      <c r="G69" s="271"/>
      <c r="H69" s="272"/>
      <c r="I69" s="4">
        <v>60</v>
      </c>
      <c r="J69" s="8"/>
      <c r="K69" s="43">
        <f>K10+K11+K43+K68</f>
        <v>143928</v>
      </c>
      <c r="L69" s="43">
        <f>L10+L11+L43+L68</f>
        <v>115158</v>
      </c>
    </row>
    <row r="70" spans="1:12" ht="13.5" customHeight="1">
      <c r="A70" s="282" t="s">
        <v>1848</v>
      </c>
      <c r="B70" s="283"/>
      <c r="C70" s="283"/>
      <c r="D70" s="283"/>
      <c r="E70" s="283"/>
      <c r="F70" s="283"/>
      <c r="G70" s="283"/>
      <c r="H70" s="284"/>
      <c r="I70" s="5">
        <v>61</v>
      </c>
      <c r="J70" s="9"/>
      <c r="K70" s="45">
        <v>0</v>
      </c>
      <c r="L70" s="45">
        <v>0</v>
      </c>
    </row>
    <row r="71" spans="1:12" ht="13.5" customHeight="1">
      <c r="A71" s="276" t="s">
        <v>1069</v>
      </c>
      <c r="B71" s="280"/>
      <c r="C71" s="280"/>
      <c r="D71" s="280"/>
      <c r="E71" s="280"/>
      <c r="F71" s="280"/>
      <c r="G71" s="280"/>
      <c r="H71" s="280"/>
      <c r="I71" s="280"/>
      <c r="J71" s="280"/>
      <c r="K71" s="280"/>
      <c r="L71" s="281"/>
    </row>
    <row r="72" spans="1:12" ht="13.5" customHeight="1">
      <c r="A72" s="251" t="s">
        <v>69</v>
      </c>
      <c r="B72" s="252"/>
      <c r="C72" s="252"/>
      <c r="D72" s="252"/>
      <c r="E72" s="252"/>
      <c r="F72" s="252"/>
      <c r="G72" s="252"/>
      <c r="H72" s="253"/>
      <c r="I72" s="6">
        <v>62</v>
      </c>
      <c r="J72" s="7"/>
      <c r="K72" s="62">
        <f>K73+K74+K75+K81+K82+K85+K88</f>
        <v>-1053952</v>
      </c>
      <c r="L72" s="62">
        <f>L73+L74+L75+L81+L82+L85+L88</f>
        <v>-730080</v>
      </c>
    </row>
    <row r="73" spans="1:12" ht="13.5" customHeight="1">
      <c r="A73" s="254" t="s">
        <v>1703</v>
      </c>
      <c r="B73" s="255"/>
      <c r="C73" s="255"/>
      <c r="D73" s="255"/>
      <c r="E73" s="255"/>
      <c r="F73" s="255"/>
      <c r="G73" s="255"/>
      <c r="H73" s="256"/>
      <c r="I73" s="4">
        <v>63</v>
      </c>
      <c r="J73" s="8"/>
      <c r="K73" s="44">
        <v>867100</v>
      </c>
      <c r="L73" s="44">
        <v>867100</v>
      </c>
    </row>
    <row r="74" spans="1:12" ht="13.5" customHeight="1">
      <c r="A74" s="254" t="s">
        <v>1629</v>
      </c>
      <c r="B74" s="255"/>
      <c r="C74" s="255"/>
      <c r="D74" s="255"/>
      <c r="E74" s="255"/>
      <c r="F74" s="255"/>
      <c r="G74" s="255"/>
      <c r="H74" s="256"/>
      <c r="I74" s="4">
        <v>64</v>
      </c>
      <c r="J74" s="8"/>
      <c r="K74" s="44">
        <v>0</v>
      </c>
      <c r="L74" s="44">
        <v>0</v>
      </c>
    </row>
    <row r="75" spans="1:12" ht="13.5" customHeight="1">
      <c r="A75" s="254" t="s">
        <v>1830</v>
      </c>
      <c r="B75" s="255"/>
      <c r="C75" s="255"/>
      <c r="D75" s="255"/>
      <c r="E75" s="255"/>
      <c r="F75" s="255"/>
      <c r="G75" s="255"/>
      <c r="H75" s="256"/>
      <c r="I75" s="4">
        <v>65</v>
      </c>
      <c r="J75" s="8"/>
      <c r="K75" s="43">
        <f>K76+K77-K78+K79+K80</f>
        <v>0</v>
      </c>
      <c r="L75" s="43">
        <f>L76+L77-L78+L79+L80</f>
        <v>0</v>
      </c>
    </row>
    <row r="76" spans="1:12" ht="13.5" customHeight="1">
      <c r="A76" s="248" t="s">
        <v>1596</v>
      </c>
      <c r="B76" s="249"/>
      <c r="C76" s="249"/>
      <c r="D76" s="249"/>
      <c r="E76" s="249"/>
      <c r="F76" s="249"/>
      <c r="G76" s="249"/>
      <c r="H76" s="250"/>
      <c r="I76" s="4">
        <v>66</v>
      </c>
      <c r="J76" s="8"/>
      <c r="K76" s="44">
        <v>0</v>
      </c>
      <c r="L76" s="44">
        <v>0</v>
      </c>
    </row>
    <row r="77" spans="1:12" ht="13.5" customHeight="1">
      <c r="A77" s="248" t="s">
        <v>1713</v>
      </c>
      <c r="B77" s="249"/>
      <c r="C77" s="249"/>
      <c r="D77" s="249"/>
      <c r="E77" s="249"/>
      <c r="F77" s="249"/>
      <c r="G77" s="249"/>
      <c r="H77" s="250"/>
      <c r="I77" s="4">
        <v>67</v>
      </c>
      <c r="J77" s="8"/>
      <c r="K77" s="44">
        <v>0</v>
      </c>
      <c r="L77" s="44">
        <v>0</v>
      </c>
    </row>
    <row r="78" spans="1:12" ht="13.5" customHeight="1">
      <c r="A78" s="248" t="s">
        <v>1835</v>
      </c>
      <c r="B78" s="249"/>
      <c r="C78" s="249"/>
      <c r="D78" s="249"/>
      <c r="E78" s="249"/>
      <c r="F78" s="249"/>
      <c r="G78" s="249"/>
      <c r="H78" s="250"/>
      <c r="I78" s="4">
        <v>68</v>
      </c>
      <c r="J78" s="8"/>
      <c r="K78" s="44">
        <v>0</v>
      </c>
      <c r="L78" s="44">
        <v>0</v>
      </c>
    </row>
    <row r="79" spans="1:12" ht="13.5" customHeight="1">
      <c r="A79" s="248" t="s">
        <v>1628</v>
      </c>
      <c r="B79" s="249"/>
      <c r="C79" s="249"/>
      <c r="D79" s="249"/>
      <c r="E79" s="249"/>
      <c r="F79" s="249"/>
      <c r="G79" s="249"/>
      <c r="H79" s="250"/>
      <c r="I79" s="4">
        <v>69</v>
      </c>
      <c r="J79" s="8"/>
      <c r="K79" s="44">
        <v>0</v>
      </c>
      <c r="L79" s="44">
        <v>0</v>
      </c>
    </row>
    <row r="80" spans="1:12" ht="13.5" customHeight="1">
      <c r="A80" s="248" t="s">
        <v>1558</v>
      </c>
      <c r="B80" s="249"/>
      <c r="C80" s="249"/>
      <c r="D80" s="249"/>
      <c r="E80" s="249"/>
      <c r="F80" s="249"/>
      <c r="G80" s="249"/>
      <c r="H80" s="250"/>
      <c r="I80" s="4">
        <v>70</v>
      </c>
      <c r="J80" s="8"/>
      <c r="K80" s="44">
        <v>0</v>
      </c>
      <c r="L80" s="44">
        <v>0</v>
      </c>
    </row>
    <row r="81" spans="1:12" ht="13.5" customHeight="1">
      <c r="A81" s="254" t="s">
        <v>1687</v>
      </c>
      <c r="B81" s="255"/>
      <c r="C81" s="255"/>
      <c r="D81" s="255"/>
      <c r="E81" s="255"/>
      <c r="F81" s="255"/>
      <c r="G81" s="255"/>
      <c r="H81" s="256"/>
      <c r="I81" s="4">
        <v>71</v>
      </c>
      <c r="J81" s="8"/>
      <c r="K81" s="44">
        <v>0</v>
      </c>
      <c r="L81" s="44">
        <v>0</v>
      </c>
    </row>
    <row r="82" spans="1:12" ht="13.5" customHeight="1">
      <c r="A82" s="254" t="s">
        <v>182</v>
      </c>
      <c r="B82" s="255"/>
      <c r="C82" s="255"/>
      <c r="D82" s="255"/>
      <c r="E82" s="255"/>
      <c r="F82" s="255"/>
      <c r="G82" s="255"/>
      <c r="H82" s="256"/>
      <c r="I82" s="4">
        <v>72</v>
      </c>
      <c r="J82" s="8"/>
      <c r="K82" s="43">
        <f>K83-K84</f>
        <v>-2550314</v>
      </c>
      <c r="L82" s="43">
        <f>L83-L84</f>
        <v>-1921051</v>
      </c>
    </row>
    <row r="83" spans="1:12" ht="13.5" customHeight="1">
      <c r="A83" s="257" t="s">
        <v>1745</v>
      </c>
      <c r="B83" s="258"/>
      <c r="C83" s="258"/>
      <c r="D83" s="258"/>
      <c r="E83" s="258"/>
      <c r="F83" s="258"/>
      <c r="G83" s="258"/>
      <c r="H83" s="259"/>
      <c r="I83" s="4">
        <v>73</v>
      </c>
      <c r="J83" s="8"/>
      <c r="K83" s="44">
        <v>0</v>
      </c>
      <c r="L83" s="44">
        <v>0</v>
      </c>
    </row>
    <row r="84" spans="1:12" ht="13.5" customHeight="1">
      <c r="A84" s="257" t="s">
        <v>1618</v>
      </c>
      <c r="B84" s="258"/>
      <c r="C84" s="258"/>
      <c r="D84" s="258"/>
      <c r="E84" s="258"/>
      <c r="F84" s="258"/>
      <c r="G84" s="258"/>
      <c r="H84" s="259"/>
      <c r="I84" s="4">
        <v>74</v>
      </c>
      <c r="J84" s="8"/>
      <c r="K84" s="44">
        <v>2550314</v>
      </c>
      <c r="L84" s="44">
        <v>1921051</v>
      </c>
    </row>
    <row r="85" spans="1:12" ht="13.5" customHeight="1">
      <c r="A85" s="254" t="s">
        <v>1846</v>
      </c>
      <c r="B85" s="255"/>
      <c r="C85" s="255"/>
      <c r="D85" s="255"/>
      <c r="E85" s="255"/>
      <c r="F85" s="255"/>
      <c r="G85" s="255"/>
      <c r="H85" s="256"/>
      <c r="I85" s="4">
        <v>75</v>
      </c>
      <c r="J85" s="8"/>
      <c r="K85" s="43">
        <f>K86-K87</f>
        <v>629262</v>
      </c>
      <c r="L85" s="43">
        <f>L86-L87</f>
        <v>323871</v>
      </c>
    </row>
    <row r="86" spans="1:12" ht="13.5" customHeight="1">
      <c r="A86" s="257" t="s">
        <v>1655</v>
      </c>
      <c r="B86" s="258"/>
      <c r="C86" s="258"/>
      <c r="D86" s="258"/>
      <c r="E86" s="258"/>
      <c r="F86" s="258"/>
      <c r="G86" s="258"/>
      <c r="H86" s="259"/>
      <c r="I86" s="4">
        <v>76</v>
      </c>
      <c r="J86" s="8"/>
      <c r="K86" s="44">
        <v>629262</v>
      </c>
      <c r="L86" s="44">
        <v>323871</v>
      </c>
    </row>
    <row r="87" spans="1:12" ht="13.5" customHeight="1">
      <c r="A87" s="257" t="s">
        <v>1674</v>
      </c>
      <c r="B87" s="258"/>
      <c r="C87" s="258"/>
      <c r="D87" s="258"/>
      <c r="E87" s="258"/>
      <c r="F87" s="258"/>
      <c r="G87" s="258"/>
      <c r="H87" s="259"/>
      <c r="I87" s="4">
        <v>77</v>
      </c>
      <c r="J87" s="8"/>
      <c r="K87" s="44">
        <v>0</v>
      </c>
      <c r="L87" s="44">
        <v>0</v>
      </c>
    </row>
    <row r="88" spans="1:12" ht="13.5" customHeight="1">
      <c r="A88" s="254" t="s">
        <v>1642</v>
      </c>
      <c r="B88" s="255"/>
      <c r="C88" s="255"/>
      <c r="D88" s="255"/>
      <c r="E88" s="255"/>
      <c r="F88" s="255"/>
      <c r="G88" s="255"/>
      <c r="H88" s="256"/>
      <c r="I88" s="4">
        <v>78</v>
      </c>
      <c r="J88" s="8"/>
      <c r="K88" s="44">
        <v>0</v>
      </c>
      <c r="L88" s="44">
        <v>0</v>
      </c>
    </row>
    <row r="89" spans="1:12" ht="13.5" customHeight="1">
      <c r="A89" s="270" t="s">
        <v>1760</v>
      </c>
      <c r="B89" s="271"/>
      <c r="C89" s="271"/>
      <c r="D89" s="271"/>
      <c r="E89" s="271"/>
      <c r="F89" s="271"/>
      <c r="G89" s="271"/>
      <c r="H89" s="272"/>
      <c r="I89" s="4">
        <v>79</v>
      </c>
      <c r="J89" s="8"/>
      <c r="K89" s="43">
        <f>SUM(K90:K92)</f>
        <v>0</v>
      </c>
      <c r="L89" s="43">
        <f>SUM(L90:L92)</f>
        <v>0</v>
      </c>
    </row>
    <row r="90" spans="1:12" ht="13.5" customHeight="1">
      <c r="A90" s="248" t="s">
        <v>221</v>
      </c>
      <c r="B90" s="249"/>
      <c r="C90" s="249"/>
      <c r="D90" s="249"/>
      <c r="E90" s="249"/>
      <c r="F90" s="249"/>
      <c r="G90" s="249"/>
      <c r="H90" s="250"/>
      <c r="I90" s="4">
        <v>80</v>
      </c>
      <c r="J90" s="8"/>
      <c r="K90" s="44">
        <v>0</v>
      </c>
      <c r="L90" s="44">
        <v>0</v>
      </c>
    </row>
    <row r="91" spans="1:12" ht="13.5" customHeight="1">
      <c r="A91" s="248" t="s">
        <v>1788</v>
      </c>
      <c r="B91" s="249"/>
      <c r="C91" s="249"/>
      <c r="D91" s="249"/>
      <c r="E91" s="249"/>
      <c r="F91" s="249"/>
      <c r="G91" s="249"/>
      <c r="H91" s="250"/>
      <c r="I91" s="4">
        <v>81</v>
      </c>
      <c r="J91" s="8"/>
      <c r="K91" s="44">
        <v>0</v>
      </c>
      <c r="L91" s="44">
        <v>0</v>
      </c>
    </row>
    <row r="92" spans="1:12" ht="13.5" customHeight="1">
      <c r="A92" s="248" t="s">
        <v>1669</v>
      </c>
      <c r="B92" s="249"/>
      <c r="C92" s="249"/>
      <c r="D92" s="249"/>
      <c r="E92" s="249"/>
      <c r="F92" s="249"/>
      <c r="G92" s="249"/>
      <c r="H92" s="250"/>
      <c r="I92" s="4">
        <v>82</v>
      </c>
      <c r="J92" s="8"/>
      <c r="K92" s="44">
        <v>0</v>
      </c>
      <c r="L92" s="44">
        <v>0</v>
      </c>
    </row>
    <row r="93" spans="1:12" ht="13.5" customHeight="1">
      <c r="A93" s="270" t="s">
        <v>118</v>
      </c>
      <c r="B93" s="271"/>
      <c r="C93" s="271"/>
      <c r="D93" s="271"/>
      <c r="E93" s="271"/>
      <c r="F93" s="271"/>
      <c r="G93" s="271"/>
      <c r="H93" s="272"/>
      <c r="I93" s="4">
        <v>83</v>
      </c>
      <c r="J93" s="8"/>
      <c r="K93" s="43">
        <f>SUM(K94:K102)</f>
        <v>381619</v>
      </c>
      <c r="L93" s="43">
        <f>SUM(L94:L102)</f>
        <v>226318</v>
      </c>
    </row>
    <row r="94" spans="1:12" ht="13.5" customHeight="1">
      <c r="A94" s="248" t="s">
        <v>1826</v>
      </c>
      <c r="B94" s="249"/>
      <c r="C94" s="249"/>
      <c r="D94" s="249"/>
      <c r="E94" s="249"/>
      <c r="F94" s="249"/>
      <c r="G94" s="249"/>
      <c r="H94" s="250"/>
      <c r="I94" s="4">
        <v>84</v>
      </c>
      <c r="J94" s="8"/>
      <c r="K94" s="44">
        <v>0</v>
      </c>
      <c r="L94" s="44">
        <v>0</v>
      </c>
    </row>
    <row r="95" spans="1:12" ht="13.5" customHeight="1">
      <c r="A95" s="248" t="s">
        <v>157</v>
      </c>
      <c r="B95" s="249"/>
      <c r="C95" s="249"/>
      <c r="D95" s="249"/>
      <c r="E95" s="249"/>
      <c r="F95" s="249"/>
      <c r="G95" s="249"/>
      <c r="H95" s="250"/>
      <c r="I95" s="4">
        <v>85</v>
      </c>
      <c r="J95" s="8"/>
      <c r="K95" s="44">
        <v>0</v>
      </c>
      <c r="L95" s="44">
        <v>0</v>
      </c>
    </row>
    <row r="96" spans="1:12" ht="13.5" customHeight="1">
      <c r="A96" s="248" t="s">
        <v>101</v>
      </c>
      <c r="B96" s="249"/>
      <c r="C96" s="249"/>
      <c r="D96" s="249"/>
      <c r="E96" s="249"/>
      <c r="F96" s="249"/>
      <c r="G96" s="249"/>
      <c r="H96" s="250"/>
      <c r="I96" s="4">
        <v>86</v>
      </c>
      <c r="J96" s="8"/>
      <c r="K96" s="44">
        <v>318425</v>
      </c>
      <c r="L96" s="44">
        <v>226318</v>
      </c>
    </row>
    <row r="97" spans="1:12" ht="13.5" customHeight="1">
      <c r="A97" s="248" t="s">
        <v>1683</v>
      </c>
      <c r="B97" s="249"/>
      <c r="C97" s="249"/>
      <c r="D97" s="249"/>
      <c r="E97" s="249"/>
      <c r="F97" s="249"/>
      <c r="G97" s="249"/>
      <c r="H97" s="250"/>
      <c r="I97" s="4">
        <v>87</v>
      </c>
      <c r="J97" s="8"/>
      <c r="K97" s="44">
        <v>0</v>
      </c>
      <c r="L97" s="44">
        <v>0</v>
      </c>
    </row>
    <row r="98" spans="1:12" ht="13.5" customHeight="1">
      <c r="A98" s="248" t="s">
        <v>105</v>
      </c>
      <c r="B98" s="249"/>
      <c r="C98" s="249"/>
      <c r="D98" s="249"/>
      <c r="E98" s="249"/>
      <c r="F98" s="249"/>
      <c r="G98" s="249"/>
      <c r="H98" s="250"/>
      <c r="I98" s="4">
        <v>88</v>
      </c>
      <c r="J98" s="8"/>
      <c r="K98" s="44">
        <v>0</v>
      </c>
      <c r="L98" s="44">
        <v>0</v>
      </c>
    </row>
    <row r="99" spans="1:12" ht="13.5" customHeight="1">
      <c r="A99" s="248" t="s">
        <v>1792</v>
      </c>
      <c r="B99" s="249"/>
      <c r="C99" s="249"/>
      <c r="D99" s="249"/>
      <c r="E99" s="249"/>
      <c r="F99" s="249"/>
      <c r="G99" s="249"/>
      <c r="H99" s="250"/>
      <c r="I99" s="4">
        <v>89</v>
      </c>
      <c r="J99" s="8"/>
      <c r="K99" s="44">
        <v>0</v>
      </c>
      <c r="L99" s="44">
        <v>0</v>
      </c>
    </row>
    <row r="100" spans="1:12" ht="13.5" customHeight="1">
      <c r="A100" s="248" t="s">
        <v>269</v>
      </c>
      <c r="B100" s="249"/>
      <c r="C100" s="249"/>
      <c r="D100" s="249"/>
      <c r="E100" s="249"/>
      <c r="F100" s="249"/>
      <c r="G100" s="249"/>
      <c r="H100" s="250"/>
      <c r="I100" s="4">
        <v>90</v>
      </c>
      <c r="J100" s="8"/>
      <c r="K100" s="44">
        <v>0</v>
      </c>
      <c r="L100" s="44">
        <v>0</v>
      </c>
    </row>
    <row r="101" spans="1:12" ht="13.5" customHeight="1">
      <c r="A101" s="248" t="s">
        <v>87</v>
      </c>
      <c r="B101" s="249"/>
      <c r="C101" s="249"/>
      <c r="D101" s="249"/>
      <c r="E101" s="249"/>
      <c r="F101" s="249"/>
      <c r="G101" s="249"/>
      <c r="H101" s="250"/>
      <c r="I101" s="4">
        <v>91</v>
      </c>
      <c r="J101" s="8"/>
      <c r="K101" s="44">
        <v>63194</v>
      </c>
      <c r="L101" s="44">
        <v>0</v>
      </c>
    </row>
    <row r="102" spans="1:12" ht="13.5" customHeight="1">
      <c r="A102" s="248" t="s">
        <v>88</v>
      </c>
      <c r="B102" s="249"/>
      <c r="C102" s="249"/>
      <c r="D102" s="249"/>
      <c r="E102" s="249"/>
      <c r="F102" s="249"/>
      <c r="G102" s="249"/>
      <c r="H102" s="250"/>
      <c r="I102" s="4">
        <v>92</v>
      </c>
      <c r="J102" s="8"/>
      <c r="K102" s="44">
        <v>0</v>
      </c>
      <c r="L102" s="44">
        <v>0</v>
      </c>
    </row>
    <row r="103" spans="1:12" ht="13.5" customHeight="1">
      <c r="A103" s="270" t="s">
        <v>126</v>
      </c>
      <c r="B103" s="271"/>
      <c r="C103" s="271"/>
      <c r="D103" s="271"/>
      <c r="E103" s="271"/>
      <c r="F103" s="271"/>
      <c r="G103" s="271"/>
      <c r="H103" s="272"/>
      <c r="I103" s="4">
        <v>93</v>
      </c>
      <c r="J103" s="8"/>
      <c r="K103" s="43">
        <f>SUM(K104:K115)</f>
        <v>803302</v>
      </c>
      <c r="L103" s="43">
        <f>SUM(L104:L115)</f>
        <v>618920</v>
      </c>
    </row>
    <row r="104" spans="1:12" ht="13.5" customHeight="1">
      <c r="A104" s="248" t="s">
        <v>1826</v>
      </c>
      <c r="B104" s="249"/>
      <c r="C104" s="249"/>
      <c r="D104" s="249"/>
      <c r="E104" s="249"/>
      <c r="F104" s="249"/>
      <c r="G104" s="249"/>
      <c r="H104" s="250"/>
      <c r="I104" s="4">
        <v>94</v>
      </c>
      <c r="J104" s="8"/>
      <c r="K104" s="44">
        <v>0</v>
      </c>
      <c r="L104" s="44">
        <v>0</v>
      </c>
    </row>
    <row r="105" spans="1:12" ht="13.5" customHeight="1">
      <c r="A105" s="248" t="s">
        <v>157</v>
      </c>
      <c r="B105" s="249"/>
      <c r="C105" s="249"/>
      <c r="D105" s="249"/>
      <c r="E105" s="249"/>
      <c r="F105" s="249"/>
      <c r="G105" s="249"/>
      <c r="H105" s="250"/>
      <c r="I105" s="4">
        <v>95</v>
      </c>
      <c r="J105" s="8"/>
      <c r="K105" s="44">
        <v>63000</v>
      </c>
      <c r="L105" s="44">
        <v>0</v>
      </c>
    </row>
    <row r="106" spans="1:12" ht="13.5" customHeight="1">
      <c r="A106" s="248" t="s">
        <v>101</v>
      </c>
      <c r="B106" s="249"/>
      <c r="C106" s="249"/>
      <c r="D106" s="249"/>
      <c r="E106" s="249"/>
      <c r="F106" s="249"/>
      <c r="G106" s="249"/>
      <c r="H106" s="250"/>
      <c r="I106" s="4">
        <v>96</v>
      </c>
      <c r="J106" s="8"/>
      <c r="K106" s="44">
        <v>219715</v>
      </c>
      <c r="L106" s="44">
        <v>281545</v>
      </c>
    </row>
    <row r="107" spans="1:12" ht="13.5" customHeight="1">
      <c r="A107" s="248" t="s">
        <v>1683</v>
      </c>
      <c r="B107" s="249"/>
      <c r="C107" s="249"/>
      <c r="D107" s="249"/>
      <c r="E107" s="249"/>
      <c r="F107" s="249"/>
      <c r="G107" s="249"/>
      <c r="H107" s="250"/>
      <c r="I107" s="4">
        <v>97</v>
      </c>
      <c r="J107" s="8"/>
      <c r="K107" s="44">
        <v>0</v>
      </c>
      <c r="L107" s="44">
        <v>0</v>
      </c>
    </row>
    <row r="108" spans="1:12" ht="13.5" customHeight="1">
      <c r="A108" s="248" t="s">
        <v>105</v>
      </c>
      <c r="B108" s="249"/>
      <c r="C108" s="249"/>
      <c r="D108" s="249"/>
      <c r="E108" s="249"/>
      <c r="F108" s="249"/>
      <c r="G108" s="249"/>
      <c r="H108" s="250"/>
      <c r="I108" s="4">
        <v>98</v>
      </c>
      <c r="J108" s="8"/>
      <c r="K108" s="44">
        <v>317611</v>
      </c>
      <c r="L108" s="44">
        <v>141226</v>
      </c>
    </row>
    <row r="109" spans="1:12" ht="13.5" customHeight="1">
      <c r="A109" s="248" t="s">
        <v>1792</v>
      </c>
      <c r="B109" s="249"/>
      <c r="C109" s="249"/>
      <c r="D109" s="249"/>
      <c r="E109" s="249"/>
      <c r="F109" s="249"/>
      <c r="G109" s="249"/>
      <c r="H109" s="250"/>
      <c r="I109" s="4">
        <v>99</v>
      </c>
      <c r="J109" s="8"/>
      <c r="K109" s="44">
        <v>0</v>
      </c>
      <c r="L109" s="44">
        <v>0</v>
      </c>
    </row>
    <row r="110" spans="1:12" ht="13.5" customHeight="1">
      <c r="A110" s="248" t="s">
        <v>269</v>
      </c>
      <c r="B110" s="249"/>
      <c r="C110" s="249"/>
      <c r="D110" s="249"/>
      <c r="E110" s="249"/>
      <c r="F110" s="249"/>
      <c r="G110" s="249"/>
      <c r="H110" s="250"/>
      <c r="I110" s="4">
        <v>100</v>
      </c>
      <c r="J110" s="8"/>
      <c r="K110" s="44">
        <v>0</v>
      </c>
      <c r="L110" s="44">
        <v>0</v>
      </c>
    </row>
    <row r="111" spans="1:12" ht="13.5" customHeight="1">
      <c r="A111" s="248" t="s">
        <v>1757</v>
      </c>
      <c r="B111" s="249"/>
      <c r="C111" s="249"/>
      <c r="D111" s="249"/>
      <c r="E111" s="249"/>
      <c r="F111" s="249"/>
      <c r="G111" s="249"/>
      <c r="H111" s="250"/>
      <c r="I111" s="4">
        <v>101</v>
      </c>
      <c r="J111" s="8"/>
      <c r="K111" s="44">
        <v>86034</v>
      </c>
      <c r="L111" s="44">
        <v>86076</v>
      </c>
    </row>
    <row r="112" spans="1:12" ht="13.5" customHeight="1">
      <c r="A112" s="248" t="s">
        <v>186</v>
      </c>
      <c r="B112" s="249"/>
      <c r="C112" s="249"/>
      <c r="D112" s="249"/>
      <c r="E112" s="249"/>
      <c r="F112" s="249"/>
      <c r="G112" s="249"/>
      <c r="H112" s="250"/>
      <c r="I112" s="4">
        <v>102</v>
      </c>
      <c r="J112" s="8"/>
      <c r="K112" s="44">
        <v>94014</v>
      </c>
      <c r="L112" s="44">
        <v>83671</v>
      </c>
    </row>
    <row r="113" spans="1:12" ht="13.5" customHeight="1">
      <c r="A113" s="248" t="s">
        <v>1808</v>
      </c>
      <c r="B113" s="249"/>
      <c r="C113" s="249"/>
      <c r="D113" s="249"/>
      <c r="E113" s="249"/>
      <c r="F113" s="249"/>
      <c r="G113" s="249"/>
      <c r="H113" s="250"/>
      <c r="I113" s="4">
        <v>103</v>
      </c>
      <c r="J113" s="8"/>
      <c r="K113" s="44">
        <v>0</v>
      </c>
      <c r="L113" s="44">
        <v>0</v>
      </c>
    </row>
    <row r="114" spans="1:12" ht="13.5" customHeight="1">
      <c r="A114" s="248" t="s">
        <v>94</v>
      </c>
      <c r="B114" s="249"/>
      <c r="C114" s="249"/>
      <c r="D114" s="249"/>
      <c r="E114" s="249"/>
      <c r="F114" s="249"/>
      <c r="G114" s="249"/>
      <c r="H114" s="250"/>
      <c r="I114" s="4">
        <v>104</v>
      </c>
      <c r="J114" s="8"/>
      <c r="K114" s="44">
        <v>0</v>
      </c>
      <c r="L114" s="44">
        <v>0</v>
      </c>
    </row>
    <row r="115" spans="1:12" ht="13.5" customHeight="1">
      <c r="A115" s="248" t="s">
        <v>98</v>
      </c>
      <c r="B115" s="249"/>
      <c r="C115" s="249"/>
      <c r="D115" s="249"/>
      <c r="E115" s="249"/>
      <c r="F115" s="249"/>
      <c r="G115" s="249"/>
      <c r="H115" s="250"/>
      <c r="I115" s="4">
        <v>105</v>
      </c>
      <c r="J115" s="8"/>
      <c r="K115" s="44">
        <v>22928</v>
      </c>
      <c r="L115" s="44">
        <v>26402</v>
      </c>
    </row>
    <row r="116" spans="1:12" ht="13.5" customHeight="1">
      <c r="A116" s="270" t="s">
        <v>210</v>
      </c>
      <c r="B116" s="271"/>
      <c r="C116" s="271"/>
      <c r="D116" s="271"/>
      <c r="E116" s="271"/>
      <c r="F116" s="271"/>
      <c r="G116" s="271"/>
      <c r="H116" s="272"/>
      <c r="I116" s="4">
        <v>106</v>
      </c>
      <c r="J116" s="8"/>
      <c r="K116" s="44">
        <v>12959</v>
      </c>
      <c r="L116" s="44">
        <v>0</v>
      </c>
    </row>
    <row r="117" spans="1:12" ht="13.5" customHeight="1">
      <c r="A117" s="270" t="s">
        <v>154</v>
      </c>
      <c r="B117" s="271"/>
      <c r="C117" s="271"/>
      <c r="D117" s="271"/>
      <c r="E117" s="271"/>
      <c r="F117" s="271"/>
      <c r="G117" s="271"/>
      <c r="H117" s="272"/>
      <c r="I117" s="4">
        <v>107</v>
      </c>
      <c r="J117" s="8"/>
      <c r="K117" s="43">
        <f>K72+K89+K93+K103+K116</f>
        <v>143928</v>
      </c>
      <c r="L117" s="43">
        <f>L72+L89+L93+L103+L116</f>
        <v>115158</v>
      </c>
    </row>
    <row r="118" spans="1:12" ht="13.5" customHeight="1">
      <c r="A118" s="273" t="s">
        <v>1849</v>
      </c>
      <c r="B118" s="274"/>
      <c r="C118" s="274"/>
      <c r="D118" s="274"/>
      <c r="E118" s="274"/>
      <c r="F118" s="274"/>
      <c r="G118" s="274"/>
      <c r="H118" s="275"/>
      <c r="I118" s="5">
        <v>108</v>
      </c>
      <c r="J118" s="8"/>
      <c r="K118" s="45">
        <v>0</v>
      </c>
      <c r="L118" s="45">
        <v>0</v>
      </c>
    </row>
    <row r="119" spans="1:12" ht="13.5" customHeight="1">
      <c r="A119" s="276" t="s">
        <v>29</v>
      </c>
      <c r="B119" s="277"/>
      <c r="C119" s="277"/>
      <c r="D119" s="277"/>
      <c r="E119" s="277"/>
      <c r="F119" s="277"/>
      <c r="G119" s="277"/>
      <c r="H119" s="277"/>
      <c r="I119" s="278"/>
      <c r="J119" s="278"/>
      <c r="K119" s="278"/>
      <c r="L119" s="279"/>
    </row>
    <row r="120" spans="1:12" ht="13.5" customHeight="1">
      <c r="A120" s="266" t="s">
        <v>1619</v>
      </c>
      <c r="B120" s="267"/>
      <c r="C120" s="267"/>
      <c r="D120" s="267"/>
      <c r="E120" s="267"/>
      <c r="F120" s="267"/>
      <c r="G120" s="267"/>
      <c r="H120" s="267"/>
      <c r="I120" s="268"/>
      <c r="J120" s="268"/>
      <c r="K120" s="268"/>
      <c r="L120" s="269"/>
    </row>
    <row r="121" spans="1:12" ht="13.5" customHeight="1">
      <c r="A121" s="260" t="s">
        <v>1796</v>
      </c>
      <c r="B121" s="261"/>
      <c r="C121" s="261"/>
      <c r="D121" s="261"/>
      <c r="E121" s="261"/>
      <c r="F121" s="261"/>
      <c r="G121" s="261"/>
      <c r="H121" s="262"/>
      <c r="I121" s="11">
        <v>109</v>
      </c>
      <c r="J121" s="142"/>
      <c r="K121" s="44">
        <v>0</v>
      </c>
      <c r="L121" s="44">
        <v>0</v>
      </c>
    </row>
    <row r="122" spans="1:12" ht="13.5" customHeight="1">
      <c r="A122" s="263" t="s">
        <v>1732</v>
      </c>
      <c r="B122" s="264"/>
      <c r="C122" s="264"/>
      <c r="D122" s="264"/>
      <c r="E122" s="264"/>
      <c r="F122" s="264"/>
      <c r="G122" s="264"/>
      <c r="H122" s="265"/>
      <c r="I122" s="13">
        <v>110</v>
      </c>
      <c r="J122" s="143"/>
      <c r="K122" s="45">
        <v>0</v>
      </c>
      <c r="L122" s="45">
        <v>0</v>
      </c>
    </row>
    <row r="123" ht="4.5" customHeight="1"/>
    <row r="124" spans="1:12" ht="12" customHeight="1">
      <c r="A124" s="303" t="s">
        <v>35</v>
      </c>
      <c r="B124" s="304"/>
      <c r="C124" s="304"/>
      <c r="D124" s="304"/>
      <c r="E124" s="304"/>
      <c r="F124" s="304"/>
      <c r="G124" s="304"/>
      <c r="H124" s="304"/>
      <c r="I124" s="304"/>
      <c r="J124" s="304"/>
      <c r="K124" s="304"/>
      <c r="L124" s="304"/>
    </row>
    <row r="125" spans="1:12" ht="12" customHeight="1" hidden="1">
      <c r="A125" s="303"/>
      <c r="B125" s="304"/>
      <c r="C125" s="304"/>
      <c r="D125" s="304"/>
      <c r="E125" s="304"/>
      <c r="F125" s="304"/>
      <c r="G125" s="304"/>
      <c r="H125" s="304"/>
      <c r="I125" s="304"/>
      <c r="J125" s="304"/>
      <c r="K125" s="304"/>
      <c r="L125" s="304"/>
    </row>
    <row r="126" ht="4.5" customHeight="1"/>
  </sheetData>
  <sheetProtection password="C79A" sheet="1" objects="1" scenarios="1"/>
  <mergeCells count="123">
    <mergeCell ref="A82:H82"/>
    <mergeCell ref="A84:H84"/>
    <mergeCell ref="A85:H85"/>
    <mergeCell ref="A87:H87"/>
    <mergeCell ref="A74:H74"/>
    <mergeCell ref="A75:H75"/>
    <mergeCell ref="A76:H76"/>
    <mergeCell ref="A77:H77"/>
    <mergeCell ref="A124:L124"/>
    <mergeCell ref="A125:L125"/>
    <mergeCell ref="A78:H78"/>
    <mergeCell ref="A79:H79"/>
    <mergeCell ref="A80:H80"/>
    <mergeCell ref="A81:H81"/>
    <mergeCell ref="A60:H60"/>
    <mergeCell ref="A61:H61"/>
    <mergeCell ref="A62:H62"/>
    <mergeCell ref="A69:H69"/>
    <mergeCell ref="A63:H63"/>
    <mergeCell ref="A64:H64"/>
    <mergeCell ref="A65:H65"/>
    <mergeCell ref="A66:H66"/>
    <mergeCell ref="A67:H67"/>
    <mergeCell ref="A68:H68"/>
    <mergeCell ref="A54:H54"/>
    <mergeCell ref="A55:H55"/>
    <mergeCell ref="A56:H56"/>
    <mergeCell ref="A57:H57"/>
    <mergeCell ref="A58:H58"/>
    <mergeCell ref="A59:H59"/>
    <mergeCell ref="A48:H48"/>
    <mergeCell ref="A49:H49"/>
    <mergeCell ref="A50:H50"/>
    <mergeCell ref="A51:H51"/>
    <mergeCell ref="A52:H52"/>
    <mergeCell ref="A53:H53"/>
    <mergeCell ref="A42:H42"/>
    <mergeCell ref="A43:H43"/>
    <mergeCell ref="A44:H44"/>
    <mergeCell ref="A45:H45"/>
    <mergeCell ref="A46:H46"/>
    <mergeCell ref="A47:H47"/>
    <mergeCell ref="A36:H36"/>
    <mergeCell ref="A38:H38"/>
    <mergeCell ref="A37:H37"/>
    <mergeCell ref="A39:H39"/>
    <mergeCell ref="A40:H40"/>
    <mergeCell ref="A41:H41"/>
    <mergeCell ref="A30:H30"/>
    <mergeCell ref="A31:H31"/>
    <mergeCell ref="A32:H32"/>
    <mergeCell ref="A33:H33"/>
    <mergeCell ref="A34:H34"/>
    <mergeCell ref="A35:H35"/>
    <mergeCell ref="A24:H24"/>
    <mergeCell ref="A25:H25"/>
    <mergeCell ref="A26:H26"/>
    <mergeCell ref="A27:H27"/>
    <mergeCell ref="A28:H28"/>
    <mergeCell ref="A29:H29"/>
    <mergeCell ref="A6:L6"/>
    <mergeCell ref="A7:H7"/>
    <mergeCell ref="A8:H8"/>
    <mergeCell ref="A9:L9"/>
    <mergeCell ref="A20:H20"/>
    <mergeCell ref="A21:H21"/>
    <mergeCell ref="A14:H14"/>
    <mergeCell ref="A15:H15"/>
    <mergeCell ref="A16:H16"/>
    <mergeCell ref="A17:H17"/>
    <mergeCell ref="A99:H99"/>
    <mergeCell ref="A100:H100"/>
    <mergeCell ref="A88:H88"/>
    <mergeCell ref="A89:H89"/>
    <mergeCell ref="A90:H90"/>
    <mergeCell ref="A91:H91"/>
    <mergeCell ref="A104:H104"/>
    <mergeCell ref="A105:H105"/>
    <mergeCell ref="A92:H92"/>
    <mergeCell ref="A93:H93"/>
    <mergeCell ref="A106:H106"/>
    <mergeCell ref="A94:H94"/>
    <mergeCell ref="A95:H95"/>
    <mergeCell ref="A96:H96"/>
    <mergeCell ref="A97:H97"/>
    <mergeCell ref="A98:H98"/>
    <mergeCell ref="A1:B2"/>
    <mergeCell ref="L3:L4"/>
    <mergeCell ref="A3:K3"/>
    <mergeCell ref="A4:K4"/>
    <mergeCell ref="A109:H109"/>
    <mergeCell ref="A111:H111"/>
    <mergeCell ref="A110:H110"/>
    <mergeCell ref="A101:H101"/>
    <mergeCell ref="A102:H102"/>
    <mergeCell ref="A108:H108"/>
    <mergeCell ref="A71:L71"/>
    <mergeCell ref="A70:H70"/>
    <mergeCell ref="A10:H10"/>
    <mergeCell ref="A11:H11"/>
    <mergeCell ref="A12:H12"/>
    <mergeCell ref="A13:H13"/>
    <mergeCell ref="A18:H18"/>
    <mergeCell ref="A19:H19"/>
    <mergeCell ref="A22:H22"/>
    <mergeCell ref="A23:H23"/>
    <mergeCell ref="A121:H121"/>
    <mergeCell ref="A122:H122"/>
    <mergeCell ref="A120:L120"/>
    <mergeCell ref="A116:H116"/>
    <mergeCell ref="A117:H117"/>
    <mergeCell ref="A118:H118"/>
    <mergeCell ref="A119:L119"/>
    <mergeCell ref="A113:H113"/>
    <mergeCell ref="A114:H114"/>
    <mergeCell ref="A115:H115"/>
    <mergeCell ref="A107:H107"/>
    <mergeCell ref="A112:H112"/>
    <mergeCell ref="A72:H72"/>
    <mergeCell ref="A73:H73"/>
    <mergeCell ref="A83:H83"/>
    <mergeCell ref="A86:H86"/>
    <mergeCell ref="A103:H103"/>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24" activePane="bottomLeft" state="frozen"/>
      <selection pane="topLeft" activeCell="A1" sqref="A1"/>
      <selection pane="bottomLeft" activeCell="L10" sqref="L10"/>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158" t="s">
        <v>1804</v>
      </c>
      <c r="B1" s="159"/>
      <c r="C1" s="67" t="s">
        <v>946</v>
      </c>
      <c r="D1" s="64" t="s">
        <v>1098</v>
      </c>
      <c r="E1" s="64" t="s">
        <v>303</v>
      </c>
      <c r="F1" s="82" t="s">
        <v>1071</v>
      </c>
      <c r="G1" s="64" t="s">
        <v>944</v>
      </c>
      <c r="H1" s="82" t="s">
        <v>943</v>
      </c>
      <c r="I1" s="64" t="s">
        <v>1151</v>
      </c>
      <c r="J1" s="65"/>
      <c r="K1" s="47"/>
      <c r="L1" s="3"/>
      <c r="M1" s="3"/>
      <c r="N1" t="s">
        <v>280</v>
      </c>
      <c r="Q1" s="3">
        <f>IF(OR(MIN(K9:L73)&lt;0,MAX(K9:L73)&gt;0),1,0)</f>
        <v>1</v>
      </c>
      <c r="R1" s="141" t="s">
        <v>201</v>
      </c>
    </row>
    <row r="2" spans="1:18" s="3" customFormat="1" ht="19.5" customHeight="1" thickBot="1">
      <c r="A2" s="160"/>
      <c r="B2" s="161"/>
      <c r="C2" s="68" t="s">
        <v>1161</v>
      </c>
      <c r="D2" s="69" t="s">
        <v>1016</v>
      </c>
      <c r="E2" s="69" t="s">
        <v>1242</v>
      </c>
      <c r="F2" s="69" t="s">
        <v>932</v>
      </c>
      <c r="G2" s="69" t="s">
        <v>1066</v>
      </c>
      <c r="H2" s="69" t="s">
        <v>1004</v>
      </c>
      <c r="I2" s="70" t="s">
        <v>949</v>
      </c>
      <c r="J2" s="66"/>
      <c r="K2" s="18"/>
      <c r="L2"/>
      <c r="M2"/>
      <c r="Q2" s="24">
        <f>IF(OR(MIN(K9:K73)&lt;0,MAX(K9:K73)&gt;0),1,0)</f>
        <v>1</v>
      </c>
      <c r="R2" s="141" t="s">
        <v>146</v>
      </c>
    </row>
    <row r="3" spans="1:18" s="3" customFormat="1" ht="19.5" customHeight="1">
      <c r="A3" s="287" t="s">
        <v>1824</v>
      </c>
      <c r="B3" s="305"/>
      <c r="C3" s="305"/>
      <c r="D3" s="305"/>
      <c r="E3" s="305"/>
      <c r="F3" s="305"/>
      <c r="G3" s="305"/>
      <c r="H3" s="305"/>
      <c r="I3" s="305"/>
      <c r="J3" s="305"/>
      <c r="K3" s="306"/>
      <c r="L3" s="285" t="s">
        <v>1662</v>
      </c>
      <c r="Q3" s="24">
        <f>IF(OR(MIN(L9:L73)&lt;0,MAX(L9:L73)&gt;0),1,0)</f>
        <v>1</v>
      </c>
      <c r="R3" s="141" t="s">
        <v>272</v>
      </c>
    </row>
    <row r="4" spans="1:12" s="3" customFormat="1" ht="19.5" customHeight="1" thickBot="1">
      <c r="A4" s="290" t="str">
        <f>"za razdoblje "&amp;IF(Opci!E5&lt;&gt;"",TEXT(Opci!E5,"DD.MM.YYYY."),"__.__.____.")&amp;" do "&amp;IF(Opci!H5&lt;&gt;"",TEXT(Opci!H5,"DD.MM.YYYY."),"__.__.____.")</f>
        <v>za razdoblje 01.01.2015. do 31.12.2015.</v>
      </c>
      <c r="B4" s="307"/>
      <c r="C4" s="307"/>
      <c r="D4" s="307"/>
      <c r="E4" s="307"/>
      <c r="F4" s="307"/>
      <c r="G4" s="307"/>
      <c r="H4" s="307"/>
      <c r="I4" s="307"/>
      <c r="J4" s="307"/>
      <c r="K4" s="308"/>
      <c r="L4" s="286"/>
    </row>
    <row r="5" spans="1:12" s="3" customFormat="1" ht="4.5" customHeight="1">
      <c r="A5" s="46"/>
      <c r="B5" s="48"/>
      <c r="C5" s="48"/>
      <c r="D5" s="48"/>
      <c r="E5" s="48"/>
      <c r="F5" s="48"/>
      <c r="G5" s="48"/>
      <c r="H5" s="48"/>
      <c r="I5" s="48"/>
      <c r="J5" s="48"/>
      <c r="K5" s="48"/>
      <c r="L5" s="49"/>
    </row>
    <row r="6" spans="1:18" s="3" customFormat="1" ht="19.5" customHeight="1">
      <c r="A6" s="309" t="str">
        <f>"Obveznik: "&amp;IF(Opci!C23&lt;&gt;"",Opci!C23,"________")&amp;"; "&amp;IF(Opci!C25&lt;&gt;"",Opci!C25,"_____________________________________________________________"&amp;"; "&amp;IF(Opci!F27&lt;&gt;"",Opci!F27,"_______________"))</f>
        <v>Obveznik: 12144049303; ARGYRUNTUM d.o.o.</v>
      </c>
      <c r="B6" s="310"/>
      <c r="C6" s="310"/>
      <c r="D6" s="310"/>
      <c r="E6" s="310"/>
      <c r="F6" s="310"/>
      <c r="G6" s="310"/>
      <c r="H6" s="310"/>
      <c r="I6" s="310"/>
      <c r="J6" s="310"/>
      <c r="K6" s="310"/>
      <c r="L6" s="311"/>
      <c r="Q6" s="3">
        <f>IF(OR(MIN(K55:K56,K72:K73)&lt;0,MAX(K55:K56,K72:K73)&gt;0),1,0)</f>
        <v>0</v>
      </c>
      <c r="R6" s="141" t="s">
        <v>28</v>
      </c>
    </row>
    <row r="7" spans="1:18" s="3" customFormat="1" ht="24.75" customHeight="1" thickBot="1">
      <c r="A7" s="312" t="s">
        <v>1486</v>
      </c>
      <c r="B7" s="312"/>
      <c r="C7" s="312"/>
      <c r="D7" s="312"/>
      <c r="E7" s="312"/>
      <c r="F7" s="312"/>
      <c r="G7" s="312"/>
      <c r="H7" s="312"/>
      <c r="I7" s="76" t="s">
        <v>1544</v>
      </c>
      <c r="J7" s="76" t="s">
        <v>1743</v>
      </c>
      <c r="K7" s="77" t="s">
        <v>1556</v>
      </c>
      <c r="L7" s="77" t="s">
        <v>1668</v>
      </c>
      <c r="Q7" s="3">
        <f>IF(OR(MIN(L55:L56,L72:L73)&lt;0,MAX(L55:L56,L72:L73)&gt;0),1,0)</f>
        <v>0</v>
      </c>
      <c r="R7" s="141" t="s">
        <v>26</v>
      </c>
    </row>
    <row r="8" spans="1:18" s="3" customFormat="1" ht="13.5" customHeight="1">
      <c r="A8" s="299">
        <v>1</v>
      </c>
      <c r="B8" s="299"/>
      <c r="C8" s="299"/>
      <c r="D8" s="299"/>
      <c r="E8" s="299"/>
      <c r="F8" s="299"/>
      <c r="G8" s="299"/>
      <c r="H8" s="299"/>
      <c r="I8" s="79">
        <v>2</v>
      </c>
      <c r="J8" s="79">
        <v>3</v>
      </c>
      <c r="K8" s="78">
        <v>4</v>
      </c>
      <c r="L8" s="78">
        <v>5</v>
      </c>
      <c r="Q8" s="3">
        <f>IF(OR(MIN(RDG!K58:L69)&lt;0,MAX(RDG!K58:L69)&gt;0),1,0)</f>
        <v>0</v>
      </c>
      <c r="R8" s="141" t="s">
        <v>5</v>
      </c>
    </row>
    <row r="9" spans="1:12" s="3" customFormat="1" ht="13.5" customHeight="1">
      <c r="A9" s="251" t="s">
        <v>1761</v>
      </c>
      <c r="B9" s="252"/>
      <c r="C9" s="252"/>
      <c r="D9" s="252"/>
      <c r="E9" s="252"/>
      <c r="F9" s="252"/>
      <c r="G9" s="252"/>
      <c r="H9" s="253"/>
      <c r="I9" s="6">
        <v>111</v>
      </c>
      <c r="J9" s="7"/>
      <c r="K9" s="62">
        <f>SUM(K10:K11)</f>
        <v>2669106</v>
      </c>
      <c r="L9" s="62">
        <f>SUM(L10:L11)</f>
        <v>2102225</v>
      </c>
    </row>
    <row r="10" spans="1:12" s="3" customFormat="1" ht="13.5" customHeight="1">
      <c r="A10" s="270" t="s">
        <v>1654</v>
      </c>
      <c r="B10" s="271"/>
      <c r="C10" s="271"/>
      <c r="D10" s="271"/>
      <c r="E10" s="271"/>
      <c r="F10" s="271"/>
      <c r="G10" s="271"/>
      <c r="H10" s="272"/>
      <c r="I10" s="4">
        <v>112</v>
      </c>
      <c r="J10" s="8"/>
      <c r="K10" s="44">
        <v>2552840</v>
      </c>
      <c r="L10" s="44">
        <v>2020312</v>
      </c>
    </row>
    <row r="11" spans="1:12" s="3" customFormat="1" ht="13.5" customHeight="1">
      <c r="A11" s="270" t="s">
        <v>1701</v>
      </c>
      <c r="B11" s="271"/>
      <c r="C11" s="271"/>
      <c r="D11" s="271"/>
      <c r="E11" s="271"/>
      <c r="F11" s="271"/>
      <c r="G11" s="271"/>
      <c r="H11" s="272"/>
      <c r="I11" s="4">
        <v>113</v>
      </c>
      <c r="J11" s="8"/>
      <c r="K11" s="44">
        <v>116266</v>
      </c>
      <c r="L11" s="44">
        <v>81913</v>
      </c>
    </row>
    <row r="12" spans="1:12" s="3" customFormat="1" ht="13.5" customHeight="1">
      <c r="A12" s="270" t="s">
        <v>83</v>
      </c>
      <c r="B12" s="271"/>
      <c r="C12" s="271"/>
      <c r="D12" s="271"/>
      <c r="E12" s="271"/>
      <c r="F12" s="271"/>
      <c r="G12" s="271"/>
      <c r="H12" s="272"/>
      <c r="I12" s="4">
        <v>114</v>
      </c>
      <c r="J12" s="8"/>
      <c r="K12" s="43">
        <f>K13+K14+K18+K22+K23+K24+K27+K28</f>
        <v>2997563</v>
      </c>
      <c r="L12" s="43">
        <f>L13+L14+L18+L22+L23+L24+L27+L28</f>
        <v>2159229</v>
      </c>
    </row>
    <row r="13" spans="1:12" s="3" customFormat="1" ht="15" customHeight="1">
      <c r="A13" s="270" t="s">
        <v>124</v>
      </c>
      <c r="B13" s="271"/>
      <c r="C13" s="271"/>
      <c r="D13" s="271"/>
      <c r="E13" s="271"/>
      <c r="F13" s="271"/>
      <c r="G13" s="271"/>
      <c r="H13" s="272"/>
      <c r="I13" s="4">
        <v>115</v>
      </c>
      <c r="J13" s="8"/>
      <c r="K13" s="44">
        <v>0</v>
      </c>
      <c r="L13" s="44">
        <v>0</v>
      </c>
    </row>
    <row r="14" spans="1:12" s="3" customFormat="1" ht="13.5" customHeight="1">
      <c r="A14" s="270" t="s">
        <v>152</v>
      </c>
      <c r="B14" s="271"/>
      <c r="C14" s="271"/>
      <c r="D14" s="271"/>
      <c r="E14" s="271"/>
      <c r="F14" s="271"/>
      <c r="G14" s="271"/>
      <c r="H14" s="272"/>
      <c r="I14" s="4">
        <v>116</v>
      </c>
      <c r="J14" s="8"/>
      <c r="K14" s="43">
        <f>SUM(K15:K17)</f>
        <v>1896862</v>
      </c>
      <c r="L14" s="43">
        <f>SUM(L15:L17)</f>
        <v>1361043</v>
      </c>
    </row>
    <row r="15" spans="1:12" s="3" customFormat="1" ht="13.5" customHeight="1">
      <c r="A15" s="248" t="s">
        <v>143</v>
      </c>
      <c r="B15" s="249"/>
      <c r="C15" s="249"/>
      <c r="D15" s="249"/>
      <c r="E15" s="249"/>
      <c r="F15" s="249"/>
      <c r="G15" s="249"/>
      <c r="H15" s="250"/>
      <c r="I15" s="4">
        <v>117</v>
      </c>
      <c r="J15" s="8"/>
      <c r="K15" s="44">
        <v>707169</v>
      </c>
      <c r="L15" s="44">
        <v>676248</v>
      </c>
    </row>
    <row r="16" spans="1:12" s="3" customFormat="1" ht="13.5" customHeight="1">
      <c r="A16" s="248" t="s">
        <v>95</v>
      </c>
      <c r="B16" s="249"/>
      <c r="C16" s="249"/>
      <c r="D16" s="249"/>
      <c r="E16" s="249"/>
      <c r="F16" s="249"/>
      <c r="G16" s="249"/>
      <c r="H16" s="250"/>
      <c r="I16" s="4">
        <v>118</v>
      </c>
      <c r="J16" s="8"/>
      <c r="K16" s="44">
        <v>0</v>
      </c>
      <c r="L16" s="44">
        <v>0</v>
      </c>
    </row>
    <row r="17" spans="1:12" s="3" customFormat="1" ht="13.5" customHeight="1">
      <c r="A17" s="248" t="s">
        <v>106</v>
      </c>
      <c r="B17" s="249"/>
      <c r="C17" s="249"/>
      <c r="D17" s="249"/>
      <c r="E17" s="249"/>
      <c r="F17" s="249"/>
      <c r="G17" s="249"/>
      <c r="H17" s="250"/>
      <c r="I17" s="4">
        <v>119</v>
      </c>
      <c r="J17" s="8"/>
      <c r="K17" s="44">
        <v>1189693</v>
      </c>
      <c r="L17" s="44">
        <v>684795</v>
      </c>
    </row>
    <row r="18" spans="1:12" s="3" customFormat="1" ht="13.5" customHeight="1">
      <c r="A18" s="270" t="s">
        <v>125</v>
      </c>
      <c r="B18" s="271"/>
      <c r="C18" s="271"/>
      <c r="D18" s="271"/>
      <c r="E18" s="271"/>
      <c r="F18" s="271"/>
      <c r="G18" s="271"/>
      <c r="H18" s="272"/>
      <c r="I18" s="4">
        <v>120</v>
      </c>
      <c r="J18" s="8"/>
      <c r="K18" s="43">
        <f>SUM(K19:K21)</f>
        <v>762241</v>
      </c>
      <c r="L18" s="43">
        <f>SUM(L19:L21)</f>
        <v>750253</v>
      </c>
    </row>
    <row r="19" spans="1:12" s="3" customFormat="1" ht="13.5" customHeight="1">
      <c r="A19" s="248" t="s">
        <v>86</v>
      </c>
      <c r="B19" s="249"/>
      <c r="C19" s="249"/>
      <c r="D19" s="249"/>
      <c r="E19" s="249"/>
      <c r="F19" s="249"/>
      <c r="G19" s="249"/>
      <c r="H19" s="250"/>
      <c r="I19" s="4">
        <v>121</v>
      </c>
      <c r="J19" s="8"/>
      <c r="K19" s="44">
        <v>488825</v>
      </c>
      <c r="L19" s="44">
        <v>486719</v>
      </c>
    </row>
    <row r="20" spans="1:12" s="3" customFormat="1" ht="13.5" customHeight="1">
      <c r="A20" s="248" t="s">
        <v>166</v>
      </c>
      <c r="B20" s="249"/>
      <c r="C20" s="249"/>
      <c r="D20" s="249"/>
      <c r="E20" s="249"/>
      <c r="F20" s="249"/>
      <c r="G20" s="249"/>
      <c r="H20" s="250"/>
      <c r="I20" s="4">
        <v>122</v>
      </c>
      <c r="J20" s="8"/>
      <c r="K20" s="44">
        <v>164364</v>
      </c>
      <c r="L20" s="44">
        <v>153429</v>
      </c>
    </row>
    <row r="21" spans="1:12" s="3" customFormat="1" ht="13.5" customHeight="1">
      <c r="A21" s="248" t="s">
        <v>73</v>
      </c>
      <c r="B21" s="249"/>
      <c r="C21" s="249"/>
      <c r="D21" s="249"/>
      <c r="E21" s="249"/>
      <c r="F21" s="249"/>
      <c r="G21" s="249"/>
      <c r="H21" s="250"/>
      <c r="I21" s="4">
        <v>123</v>
      </c>
      <c r="J21" s="8"/>
      <c r="K21" s="44">
        <v>109052</v>
      </c>
      <c r="L21" s="44">
        <v>110105</v>
      </c>
    </row>
    <row r="22" spans="1:12" s="3" customFormat="1" ht="13.5" customHeight="1">
      <c r="A22" s="270" t="s">
        <v>1586</v>
      </c>
      <c r="B22" s="271"/>
      <c r="C22" s="271"/>
      <c r="D22" s="271"/>
      <c r="E22" s="271"/>
      <c r="F22" s="271"/>
      <c r="G22" s="271"/>
      <c r="H22" s="272"/>
      <c r="I22" s="4">
        <v>124</v>
      </c>
      <c r="J22" s="8"/>
      <c r="K22" s="44">
        <v>2781</v>
      </c>
      <c r="L22" s="44">
        <v>4098</v>
      </c>
    </row>
    <row r="23" spans="1:12" s="3" customFormat="1" ht="13.5" customHeight="1">
      <c r="A23" s="270" t="s">
        <v>1810</v>
      </c>
      <c r="B23" s="271"/>
      <c r="C23" s="271"/>
      <c r="D23" s="271"/>
      <c r="E23" s="271"/>
      <c r="F23" s="271"/>
      <c r="G23" s="271"/>
      <c r="H23" s="272"/>
      <c r="I23" s="4">
        <v>125</v>
      </c>
      <c r="J23" s="8"/>
      <c r="K23" s="44">
        <v>335679</v>
      </c>
      <c r="L23" s="44">
        <v>43835</v>
      </c>
    </row>
    <row r="24" spans="1:12" s="3" customFormat="1" ht="13.5" customHeight="1">
      <c r="A24" s="270" t="s">
        <v>153</v>
      </c>
      <c r="B24" s="271"/>
      <c r="C24" s="271"/>
      <c r="D24" s="271"/>
      <c r="E24" s="271"/>
      <c r="F24" s="271"/>
      <c r="G24" s="271"/>
      <c r="H24" s="272"/>
      <c r="I24" s="4">
        <v>126</v>
      </c>
      <c r="J24" s="8"/>
      <c r="K24" s="43">
        <f>SUM(K25:K26)</f>
        <v>0</v>
      </c>
      <c r="L24" s="43">
        <f>SUM(L25:L26)</f>
        <v>0</v>
      </c>
    </row>
    <row r="25" spans="1:12" s="3" customFormat="1" ht="13.5" customHeight="1">
      <c r="A25" s="248" t="s">
        <v>67</v>
      </c>
      <c r="B25" s="249"/>
      <c r="C25" s="249"/>
      <c r="D25" s="249"/>
      <c r="E25" s="249"/>
      <c r="F25" s="249"/>
      <c r="G25" s="249"/>
      <c r="H25" s="250"/>
      <c r="I25" s="4">
        <v>127</v>
      </c>
      <c r="J25" s="8"/>
      <c r="K25" s="44">
        <v>0</v>
      </c>
      <c r="L25" s="44">
        <v>0</v>
      </c>
    </row>
    <row r="26" spans="1:12" s="3" customFormat="1" ht="13.5" customHeight="1">
      <c r="A26" s="248" t="s">
        <v>71</v>
      </c>
      <c r="B26" s="249"/>
      <c r="C26" s="249"/>
      <c r="D26" s="249"/>
      <c r="E26" s="249"/>
      <c r="F26" s="249"/>
      <c r="G26" s="249"/>
      <c r="H26" s="250"/>
      <c r="I26" s="4">
        <v>128</v>
      </c>
      <c r="J26" s="8"/>
      <c r="K26" s="44">
        <v>0</v>
      </c>
      <c r="L26" s="44">
        <v>0</v>
      </c>
    </row>
    <row r="27" spans="1:12" s="3" customFormat="1" ht="13.5" customHeight="1">
      <c r="A27" s="270" t="s">
        <v>1587</v>
      </c>
      <c r="B27" s="271"/>
      <c r="C27" s="271"/>
      <c r="D27" s="271"/>
      <c r="E27" s="271"/>
      <c r="F27" s="271"/>
      <c r="G27" s="271"/>
      <c r="H27" s="272"/>
      <c r="I27" s="4">
        <v>129</v>
      </c>
      <c r="J27" s="8"/>
      <c r="K27" s="44">
        <v>0</v>
      </c>
      <c r="L27" s="44">
        <v>0</v>
      </c>
    </row>
    <row r="28" spans="1:12" s="3" customFormat="1" ht="13.5" customHeight="1">
      <c r="A28" s="270" t="s">
        <v>1702</v>
      </c>
      <c r="B28" s="271"/>
      <c r="C28" s="271"/>
      <c r="D28" s="271"/>
      <c r="E28" s="271"/>
      <c r="F28" s="271"/>
      <c r="G28" s="271"/>
      <c r="H28" s="272"/>
      <c r="I28" s="4">
        <v>130</v>
      </c>
      <c r="J28" s="8"/>
      <c r="K28" s="44">
        <v>0</v>
      </c>
      <c r="L28" s="44">
        <v>0</v>
      </c>
    </row>
    <row r="29" spans="1:12" s="3" customFormat="1" ht="13.5" customHeight="1">
      <c r="A29" s="270" t="s">
        <v>1815</v>
      </c>
      <c r="B29" s="271"/>
      <c r="C29" s="271"/>
      <c r="D29" s="271"/>
      <c r="E29" s="271"/>
      <c r="F29" s="271"/>
      <c r="G29" s="271"/>
      <c r="H29" s="272"/>
      <c r="I29" s="4">
        <v>131</v>
      </c>
      <c r="J29" s="8"/>
      <c r="K29" s="43">
        <f>SUM(K30:K34)</f>
        <v>1</v>
      </c>
      <c r="L29" s="43">
        <f>SUM(L30:L34)</f>
        <v>385</v>
      </c>
    </row>
    <row r="30" spans="1:12" s="3" customFormat="1" ht="27.75" customHeight="1">
      <c r="A30" s="270" t="s">
        <v>30</v>
      </c>
      <c r="B30" s="271"/>
      <c r="C30" s="271"/>
      <c r="D30" s="271"/>
      <c r="E30" s="271"/>
      <c r="F30" s="271"/>
      <c r="G30" s="271"/>
      <c r="H30" s="272"/>
      <c r="I30" s="4">
        <v>132</v>
      </c>
      <c r="J30" s="8"/>
      <c r="K30" s="44">
        <v>0</v>
      </c>
      <c r="L30" s="44">
        <v>0</v>
      </c>
    </row>
    <row r="31" spans="1:12" s="3" customFormat="1" ht="27.75" customHeight="1">
      <c r="A31" s="270" t="s">
        <v>39</v>
      </c>
      <c r="B31" s="271"/>
      <c r="C31" s="271"/>
      <c r="D31" s="271"/>
      <c r="E31" s="271"/>
      <c r="F31" s="271"/>
      <c r="G31" s="271"/>
      <c r="H31" s="272"/>
      <c r="I31" s="4">
        <v>133</v>
      </c>
      <c r="J31" s="8"/>
      <c r="K31" s="44">
        <v>1</v>
      </c>
      <c r="L31" s="44">
        <v>0</v>
      </c>
    </row>
    <row r="32" spans="1:12" s="3" customFormat="1" ht="13.5" customHeight="1">
      <c r="A32" s="270" t="s">
        <v>262</v>
      </c>
      <c r="B32" s="271"/>
      <c r="C32" s="271"/>
      <c r="D32" s="271"/>
      <c r="E32" s="271"/>
      <c r="F32" s="271"/>
      <c r="G32" s="271"/>
      <c r="H32" s="272"/>
      <c r="I32" s="4">
        <v>134</v>
      </c>
      <c r="J32" s="8"/>
      <c r="K32" s="44">
        <v>0</v>
      </c>
      <c r="L32" s="44">
        <v>0</v>
      </c>
    </row>
    <row r="33" spans="1:12" s="3" customFormat="1" ht="13.5" customHeight="1">
      <c r="A33" s="270" t="s">
        <v>85</v>
      </c>
      <c r="B33" s="271"/>
      <c r="C33" s="271"/>
      <c r="D33" s="271"/>
      <c r="E33" s="271"/>
      <c r="F33" s="271"/>
      <c r="G33" s="271"/>
      <c r="H33" s="272"/>
      <c r="I33" s="4">
        <v>135</v>
      </c>
      <c r="J33" s="8"/>
      <c r="K33" s="44">
        <v>0</v>
      </c>
      <c r="L33" s="44">
        <v>0</v>
      </c>
    </row>
    <row r="34" spans="1:12" s="3" customFormat="1" ht="13.5" customHeight="1">
      <c r="A34" s="270" t="s">
        <v>1756</v>
      </c>
      <c r="B34" s="271"/>
      <c r="C34" s="271"/>
      <c r="D34" s="271"/>
      <c r="E34" s="271"/>
      <c r="F34" s="271"/>
      <c r="G34" s="271"/>
      <c r="H34" s="272"/>
      <c r="I34" s="4">
        <v>136</v>
      </c>
      <c r="J34" s="8"/>
      <c r="K34" s="44">
        <v>0</v>
      </c>
      <c r="L34" s="44">
        <v>385</v>
      </c>
    </row>
    <row r="35" spans="1:12" s="3" customFormat="1" ht="13.5" customHeight="1">
      <c r="A35" s="270" t="s">
        <v>1814</v>
      </c>
      <c r="B35" s="271"/>
      <c r="C35" s="271"/>
      <c r="D35" s="271"/>
      <c r="E35" s="271"/>
      <c r="F35" s="271"/>
      <c r="G35" s="271"/>
      <c r="H35" s="272"/>
      <c r="I35" s="4">
        <v>137</v>
      </c>
      <c r="J35" s="8"/>
      <c r="K35" s="43">
        <f>SUM(K36:K39)</f>
        <v>72903</v>
      </c>
      <c r="L35" s="43">
        <f>SUM(L36:L39)</f>
        <v>217556</v>
      </c>
    </row>
    <row r="36" spans="1:12" s="3" customFormat="1" ht="13.5" customHeight="1">
      <c r="A36" s="270" t="s">
        <v>270</v>
      </c>
      <c r="B36" s="271"/>
      <c r="C36" s="271"/>
      <c r="D36" s="271"/>
      <c r="E36" s="271"/>
      <c r="F36" s="271"/>
      <c r="G36" s="271"/>
      <c r="H36" s="272"/>
      <c r="I36" s="4">
        <v>138</v>
      </c>
      <c r="J36" s="8"/>
      <c r="K36" s="44">
        <v>0</v>
      </c>
      <c r="L36" s="44">
        <v>0</v>
      </c>
    </row>
    <row r="37" spans="1:12" s="3" customFormat="1" ht="27.75" customHeight="1">
      <c r="A37" s="270" t="s">
        <v>33</v>
      </c>
      <c r="B37" s="271"/>
      <c r="C37" s="271"/>
      <c r="D37" s="271"/>
      <c r="E37" s="271"/>
      <c r="F37" s="271"/>
      <c r="G37" s="271"/>
      <c r="H37" s="272"/>
      <c r="I37" s="4">
        <v>139</v>
      </c>
      <c r="J37" s="8"/>
      <c r="K37" s="44">
        <v>72903</v>
      </c>
      <c r="L37" s="44">
        <v>217556</v>
      </c>
    </row>
    <row r="38" spans="1:12" s="3" customFormat="1" ht="13.5" customHeight="1">
      <c r="A38" s="270" t="s">
        <v>84</v>
      </c>
      <c r="B38" s="271"/>
      <c r="C38" s="271"/>
      <c r="D38" s="271"/>
      <c r="E38" s="271"/>
      <c r="F38" s="271"/>
      <c r="G38" s="271"/>
      <c r="H38" s="272"/>
      <c r="I38" s="4">
        <v>140</v>
      </c>
      <c r="J38" s="8"/>
      <c r="K38" s="44">
        <v>0</v>
      </c>
      <c r="L38" s="44">
        <v>0</v>
      </c>
    </row>
    <row r="39" spans="1:12" s="3" customFormat="1" ht="13.5" customHeight="1">
      <c r="A39" s="270" t="s">
        <v>1734</v>
      </c>
      <c r="B39" s="271"/>
      <c r="C39" s="271"/>
      <c r="D39" s="271"/>
      <c r="E39" s="271"/>
      <c r="F39" s="271"/>
      <c r="G39" s="271"/>
      <c r="H39" s="272"/>
      <c r="I39" s="4">
        <v>141</v>
      </c>
      <c r="J39" s="8"/>
      <c r="K39" s="44">
        <v>0</v>
      </c>
      <c r="L39" s="44">
        <v>0</v>
      </c>
    </row>
    <row r="40" spans="1:12" s="3" customFormat="1" ht="13.5" customHeight="1">
      <c r="A40" s="270" t="s">
        <v>172</v>
      </c>
      <c r="B40" s="271"/>
      <c r="C40" s="271"/>
      <c r="D40" s="271"/>
      <c r="E40" s="271"/>
      <c r="F40" s="271"/>
      <c r="G40" s="271"/>
      <c r="H40" s="272"/>
      <c r="I40" s="4">
        <v>142</v>
      </c>
      <c r="J40" s="8"/>
      <c r="K40" s="44">
        <v>0</v>
      </c>
      <c r="L40" s="44">
        <v>0</v>
      </c>
    </row>
    <row r="41" spans="1:12" s="3" customFormat="1" ht="13.5" customHeight="1">
      <c r="A41" s="270" t="s">
        <v>178</v>
      </c>
      <c r="B41" s="271"/>
      <c r="C41" s="271"/>
      <c r="D41" s="271"/>
      <c r="E41" s="271"/>
      <c r="F41" s="271"/>
      <c r="G41" s="271"/>
      <c r="H41" s="272"/>
      <c r="I41" s="4">
        <v>143</v>
      </c>
      <c r="J41" s="8"/>
      <c r="K41" s="44">
        <v>0</v>
      </c>
      <c r="L41" s="44">
        <v>0</v>
      </c>
    </row>
    <row r="42" spans="1:12" s="3" customFormat="1" ht="13.5" customHeight="1">
      <c r="A42" s="270" t="s">
        <v>1741</v>
      </c>
      <c r="B42" s="271"/>
      <c r="C42" s="271"/>
      <c r="D42" s="271"/>
      <c r="E42" s="271"/>
      <c r="F42" s="271"/>
      <c r="G42" s="271"/>
      <c r="H42" s="272"/>
      <c r="I42" s="4">
        <v>144</v>
      </c>
      <c r="J42" s="8"/>
      <c r="K42" s="44">
        <v>1038285</v>
      </c>
      <c r="L42" s="44">
        <v>612518</v>
      </c>
    </row>
    <row r="43" spans="1:12" s="3" customFormat="1" ht="13.5" customHeight="1">
      <c r="A43" s="270" t="s">
        <v>1742</v>
      </c>
      <c r="B43" s="271"/>
      <c r="C43" s="271"/>
      <c r="D43" s="271"/>
      <c r="E43" s="271"/>
      <c r="F43" s="271"/>
      <c r="G43" s="271"/>
      <c r="H43" s="272"/>
      <c r="I43" s="4">
        <v>145</v>
      </c>
      <c r="J43" s="8"/>
      <c r="K43" s="44">
        <v>7664</v>
      </c>
      <c r="L43" s="44">
        <v>14471</v>
      </c>
    </row>
    <row r="44" spans="1:12" s="3" customFormat="1" ht="13.5" customHeight="1">
      <c r="A44" s="270" t="s">
        <v>1833</v>
      </c>
      <c r="B44" s="271"/>
      <c r="C44" s="271"/>
      <c r="D44" s="271"/>
      <c r="E44" s="271"/>
      <c r="F44" s="271"/>
      <c r="G44" s="271"/>
      <c r="H44" s="272"/>
      <c r="I44" s="4">
        <v>146</v>
      </c>
      <c r="J44" s="8"/>
      <c r="K44" s="43">
        <f>K9+K29+K40+K42</f>
        <v>3707392</v>
      </c>
      <c r="L44" s="43">
        <f>L9+L29+L40+L42</f>
        <v>2715128</v>
      </c>
    </row>
    <row r="45" spans="1:12" s="3" customFormat="1" ht="13.5" customHeight="1">
      <c r="A45" s="270" t="s">
        <v>1834</v>
      </c>
      <c r="B45" s="271"/>
      <c r="C45" s="271"/>
      <c r="D45" s="271"/>
      <c r="E45" s="271"/>
      <c r="F45" s="271"/>
      <c r="G45" s="271"/>
      <c r="H45" s="272"/>
      <c r="I45" s="4">
        <v>147</v>
      </c>
      <c r="J45" s="8"/>
      <c r="K45" s="43">
        <f>K12+K35+K41+K43</f>
        <v>3078130</v>
      </c>
      <c r="L45" s="43">
        <f>L12+L35+L41+L43</f>
        <v>2391256</v>
      </c>
    </row>
    <row r="46" spans="1:12" s="3" customFormat="1" ht="13.5" customHeight="1">
      <c r="A46" s="270" t="s">
        <v>70</v>
      </c>
      <c r="B46" s="271"/>
      <c r="C46" s="271"/>
      <c r="D46" s="271"/>
      <c r="E46" s="271"/>
      <c r="F46" s="271"/>
      <c r="G46" s="271"/>
      <c r="H46" s="272"/>
      <c r="I46" s="4">
        <v>148</v>
      </c>
      <c r="J46" s="8"/>
      <c r="K46" s="43">
        <f>K44-K45</f>
        <v>629262</v>
      </c>
      <c r="L46" s="43">
        <f>L44-L45</f>
        <v>323872</v>
      </c>
    </row>
    <row r="47" spans="1:12" s="3" customFormat="1" ht="13.5" customHeight="1">
      <c r="A47" s="257" t="s">
        <v>1793</v>
      </c>
      <c r="B47" s="258"/>
      <c r="C47" s="258"/>
      <c r="D47" s="258"/>
      <c r="E47" s="258"/>
      <c r="F47" s="258"/>
      <c r="G47" s="258"/>
      <c r="H47" s="259"/>
      <c r="I47" s="4">
        <v>149</v>
      </c>
      <c r="J47" s="8"/>
      <c r="K47" s="43">
        <f>IF(K44&gt;K45,K44-K45,0)</f>
        <v>629262</v>
      </c>
      <c r="L47" s="43">
        <f>IF(L44&gt;L45,L44-L45,0)</f>
        <v>323872</v>
      </c>
    </row>
    <row r="48" spans="1:12" s="3" customFormat="1" ht="13.5" customHeight="1">
      <c r="A48" s="257" t="s">
        <v>1809</v>
      </c>
      <c r="B48" s="258"/>
      <c r="C48" s="258"/>
      <c r="D48" s="258"/>
      <c r="E48" s="258"/>
      <c r="F48" s="258"/>
      <c r="G48" s="258"/>
      <c r="H48" s="259"/>
      <c r="I48" s="4">
        <v>150</v>
      </c>
      <c r="J48" s="8"/>
      <c r="K48" s="43">
        <f>IF(K45&gt;K44,K45-K44,0)</f>
        <v>0</v>
      </c>
      <c r="L48" s="43">
        <f>IF(L45&gt;L44,L45-L44,0)</f>
        <v>0</v>
      </c>
    </row>
    <row r="49" spans="1:12" s="3" customFormat="1" ht="13.5" customHeight="1">
      <c r="A49" s="270" t="s">
        <v>1625</v>
      </c>
      <c r="B49" s="271"/>
      <c r="C49" s="271"/>
      <c r="D49" s="271"/>
      <c r="E49" s="271"/>
      <c r="F49" s="271"/>
      <c r="G49" s="271"/>
      <c r="H49" s="272"/>
      <c r="I49" s="4">
        <v>151</v>
      </c>
      <c r="J49" s="8"/>
      <c r="K49" s="44">
        <v>0</v>
      </c>
      <c r="L49" s="44">
        <v>0</v>
      </c>
    </row>
    <row r="50" spans="1:12" s="3" customFormat="1" ht="13.5" customHeight="1">
      <c r="A50" s="270" t="s">
        <v>53</v>
      </c>
      <c r="B50" s="271"/>
      <c r="C50" s="271"/>
      <c r="D50" s="271"/>
      <c r="E50" s="271"/>
      <c r="F50" s="271"/>
      <c r="G50" s="271"/>
      <c r="H50" s="272"/>
      <c r="I50" s="4">
        <v>152</v>
      </c>
      <c r="J50" s="8"/>
      <c r="K50" s="43">
        <f>K46-K49</f>
        <v>629262</v>
      </c>
      <c r="L50" s="43">
        <f>L46-L49</f>
        <v>323872</v>
      </c>
    </row>
    <row r="51" spans="1:12" s="3" customFormat="1" ht="13.5" customHeight="1">
      <c r="A51" s="257" t="s">
        <v>1711</v>
      </c>
      <c r="B51" s="258"/>
      <c r="C51" s="258"/>
      <c r="D51" s="258"/>
      <c r="E51" s="258"/>
      <c r="F51" s="258"/>
      <c r="G51" s="258"/>
      <c r="H51" s="259"/>
      <c r="I51" s="4">
        <v>153</v>
      </c>
      <c r="J51" s="8"/>
      <c r="K51" s="43">
        <f>IF(K50&gt;0,K50,0)</f>
        <v>629262</v>
      </c>
      <c r="L51" s="43">
        <f>IF(L50&gt;0,L50,0)</f>
        <v>323872</v>
      </c>
    </row>
    <row r="52" spans="1:12" s="3" customFormat="1" ht="13.5" customHeight="1">
      <c r="A52" s="320" t="s">
        <v>1727</v>
      </c>
      <c r="B52" s="321"/>
      <c r="C52" s="321"/>
      <c r="D52" s="321"/>
      <c r="E52" s="321"/>
      <c r="F52" s="321"/>
      <c r="G52" s="321"/>
      <c r="H52" s="322"/>
      <c r="I52" s="5">
        <v>154</v>
      </c>
      <c r="J52" s="9"/>
      <c r="K52" s="55">
        <f>IF(K50&lt;0,-K50,0)</f>
        <v>0</v>
      </c>
      <c r="L52" s="55">
        <f>IF(L50&lt;0,-L50,0)</f>
        <v>0</v>
      </c>
    </row>
    <row r="53" spans="1:12" s="3" customFormat="1" ht="15" customHeight="1">
      <c r="A53" s="276" t="s">
        <v>27</v>
      </c>
      <c r="B53" s="277"/>
      <c r="C53" s="277"/>
      <c r="D53" s="277"/>
      <c r="E53" s="277"/>
      <c r="F53" s="277"/>
      <c r="G53" s="277"/>
      <c r="H53" s="277"/>
      <c r="I53" s="323"/>
      <c r="J53" s="323"/>
      <c r="K53" s="323"/>
      <c r="L53" s="324"/>
    </row>
    <row r="54" spans="1:12" s="3" customFormat="1" ht="13.5" customHeight="1">
      <c r="A54" s="266" t="s">
        <v>1733</v>
      </c>
      <c r="B54" s="267"/>
      <c r="C54" s="267"/>
      <c r="D54" s="267"/>
      <c r="E54" s="267"/>
      <c r="F54" s="267"/>
      <c r="G54" s="267"/>
      <c r="H54" s="267"/>
      <c r="I54" s="328"/>
      <c r="J54" s="328"/>
      <c r="K54" s="328"/>
      <c r="L54" s="329"/>
    </row>
    <row r="55" spans="1:12" s="3" customFormat="1" ht="13.5" customHeight="1">
      <c r="A55" s="317" t="s">
        <v>1795</v>
      </c>
      <c r="B55" s="318"/>
      <c r="C55" s="318"/>
      <c r="D55" s="318"/>
      <c r="E55" s="318"/>
      <c r="F55" s="318"/>
      <c r="G55" s="318"/>
      <c r="H55" s="319"/>
      <c r="I55" s="11">
        <v>155</v>
      </c>
      <c r="J55" s="8"/>
      <c r="K55" s="44">
        <v>0</v>
      </c>
      <c r="L55" s="44">
        <v>0</v>
      </c>
    </row>
    <row r="56" spans="1:12" s="3" customFormat="1" ht="13.5" customHeight="1">
      <c r="A56" s="317" t="s">
        <v>1731</v>
      </c>
      <c r="B56" s="318"/>
      <c r="C56" s="318"/>
      <c r="D56" s="318"/>
      <c r="E56" s="318"/>
      <c r="F56" s="318"/>
      <c r="G56" s="318"/>
      <c r="H56" s="319"/>
      <c r="I56" s="11">
        <v>156</v>
      </c>
      <c r="J56" s="8"/>
      <c r="K56" s="45">
        <v>0</v>
      </c>
      <c r="L56" s="45">
        <v>0</v>
      </c>
    </row>
    <row r="57" spans="1:12" s="3" customFormat="1" ht="15" customHeight="1">
      <c r="A57" s="313" t="s">
        <v>24</v>
      </c>
      <c r="B57" s="314"/>
      <c r="C57" s="314"/>
      <c r="D57" s="314"/>
      <c r="E57" s="314"/>
      <c r="F57" s="314"/>
      <c r="G57" s="314"/>
      <c r="H57" s="314"/>
      <c r="I57" s="315"/>
      <c r="J57" s="315"/>
      <c r="K57" s="315"/>
      <c r="L57" s="316"/>
    </row>
    <row r="58" spans="1:12" s="3" customFormat="1" ht="13.5" customHeight="1">
      <c r="A58" s="251" t="s">
        <v>1791</v>
      </c>
      <c r="B58" s="252"/>
      <c r="C58" s="252"/>
      <c r="D58" s="252"/>
      <c r="E58" s="252"/>
      <c r="F58" s="252"/>
      <c r="G58" s="252"/>
      <c r="H58" s="253"/>
      <c r="I58" s="75">
        <v>157</v>
      </c>
      <c r="J58" s="12"/>
      <c r="K58" s="42">
        <v>0</v>
      </c>
      <c r="L58" s="42">
        <v>0</v>
      </c>
    </row>
    <row r="59" spans="1:12" s="3" customFormat="1" ht="13.5" customHeight="1">
      <c r="A59" s="270" t="s">
        <v>113</v>
      </c>
      <c r="B59" s="271"/>
      <c r="C59" s="271"/>
      <c r="D59" s="271"/>
      <c r="E59" s="271"/>
      <c r="F59" s="271"/>
      <c r="G59" s="271"/>
      <c r="H59" s="272"/>
      <c r="I59" s="4">
        <v>158</v>
      </c>
      <c r="J59" s="8"/>
      <c r="K59" s="43">
        <f>SUM(K60:K66)</f>
        <v>0</v>
      </c>
      <c r="L59" s="43">
        <f>SUM(L60:L66)</f>
        <v>0</v>
      </c>
    </row>
    <row r="60" spans="1:12" s="3" customFormat="1" ht="13.5" customHeight="1">
      <c r="A60" s="270" t="s">
        <v>202</v>
      </c>
      <c r="B60" s="271"/>
      <c r="C60" s="271"/>
      <c r="D60" s="271"/>
      <c r="E60" s="271"/>
      <c r="F60" s="271"/>
      <c r="G60" s="271"/>
      <c r="H60" s="272"/>
      <c r="I60" s="4">
        <v>159</v>
      </c>
      <c r="J60" s="8"/>
      <c r="K60" s="44">
        <v>0</v>
      </c>
      <c r="L60" s="44">
        <v>0</v>
      </c>
    </row>
    <row r="61" spans="1:12" s="3" customFormat="1" ht="25.5" customHeight="1">
      <c r="A61" s="270" t="s">
        <v>179</v>
      </c>
      <c r="B61" s="271"/>
      <c r="C61" s="271"/>
      <c r="D61" s="271"/>
      <c r="E61" s="271"/>
      <c r="F61" s="271"/>
      <c r="G61" s="271"/>
      <c r="H61" s="272"/>
      <c r="I61" s="4">
        <v>160</v>
      </c>
      <c r="J61" s="8"/>
      <c r="K61" s="44">
        <v>0</v>
      </c>
      <c r="L61" s="44">
        <v>0</v>
      </c>
    </row>
    <row r="62" spans="1:12" s="3" customFormat="1" ht="26.25" customHeight="1">
      <c r="A62" s="270" t="s">
        <v>31</v>
      </c>
      <c r="B62" s="271"/>
      <c r="C62" s="271"/>
      <c r="D62" s="271"/>
      <c r="E62" s="271"/>
      <c r="F62" s="271"/>
      <c r="G62" s="271"/>
      <c r="H62" s="272"/>
      <c r="I62" s="4">
        <v>161</v>
      </c>
      <c r="J62" s="8"/>
      <c r="K62" s="44">
        <v>0</v>
      </c>
      <c r="L62" s="44">
        <v>0</v>
      </c>
    </row>
    <row r="63" spans="1:12" s="3" customFormat="1" ht="13.5" customHeight="1">
      <c r="A63" s="270" t="s">
        <v>245</v>
      </c>
      <c r="B63" s="271"/>
      <c r="C63" s="271"/>
      <c r="D63" s="271"/>
      <c r="E63" s="271"/>
      <c r="F63" s="271"/>
      <c r="G63" s="271"/>
      <c r="H63" s="272"/>
      <c r="I63" s="4">
        <v>162</v>
      </c>
      <c r="J63" s="8"/>
      <c r="K63" s="44">
        <v>0</v>
      </c>
      <c r="L63" s="44">
        <v>0</v>
      </c>
    </row>
    <row r="64" spans="1:12" s="3" customFormat="1" ht="13.5" customHeight="1">
      <c r="A64" s="270" t="s">
        <v>11</v>
      </c>
      <c r="B64" s="271"/>
      <c r="C64" s="271"/>
      <c r="D64" s="271"/>
      <c r="E64" s="271"/>
      <c r="F64" s="271"/>
      <c r="G64" s="271"/>
      <c r="H64" s="272"/>
      <c r="I64" s="4">
        <v>163</v>
      </c>
      <c r="J64" s="8"/>
      <c r="K64" s="44">
        <v>0</v>
      </c>
      <c r="L64" s="44">
        <v>0</v>
      </c>
    </row>
    <row r="65" spans="1:12" s="3" customFormat="1" ht="13.5" customHeight="1">
      <c r="A65" s="270" t="s">
        <v>275</v>
      </c>
      <c r="B65" s="271"/>
      <c r="C65" s="271"/>
      <c r="D65" s="271"/>
      <c r="E65" s="271"/>
      <c r="F65" s="271"/>
      <c r="G65" s="271"/>
      <c r="H65" s="272"/>
      <c r="I65" s="4">
        <v>164</v>
      </c>
      <c r="J65" s="8"/>
      <c r="K65" s="44">
        <v>0</v>
      </c>
      <c r="L65" s="44">
        <v>0</v>
      </c>
    </row>
    <row r="66" spans="1:12" s="3" customFormat="1" ht="13.5" customHeight="1">
      <c r="A66" s="270" t="s">
        <v>102</v>
      </c>
      <c r="B66" s="271"/>
      <c r="C66" s="271"/>
      <c r="D66" s="271"/>
      <c r="E66" s="271"/>
      <c r="F66" s="271"/>
      <c r="G66" s="271"/>
      <c r="H66" s="272"/>
      <c r="I66" s="4">
        <v>165</v>
      </c>
      <c r="J66" s="8"/>
      <c r="K66" s="44">
        <v>0</v>
      </c>
      <c r="L66" s="44">
        <v>0</v>
      </c>
    </row>
    <row r="67" spans="1:12" s="3" customFormat="1" ht="13.5" customHeight="1">
      <c r="A67" s="270" t="s">
        <v>54</v>
      </c>
      <c r="B67" s="271"/>
      <c r="C67" s="271"/>
      <c r="D67" s="271"/>
      <c r="E67" s="271"/>
      <c r="F67" s="271"/>
      <c r="G67" s="271"/>
      <c r="H67" s="272"/>
      <c r="I67" s="4">
        <v>166</v>
      </c>
      <c r="J67" s="8"/>
      <c r="K67" s="44">
        <v>0</v>
      </c>
      <c r="L67" s="44">
        <v>0</v>
      </c>
    </row>
    <row r="68" spans="1:12" s="3" customFormat="1" ht="27" customHeight="1">
      <c r="A68" s="270" t="s">
        <v>137</v>
      </c>
      <c r="B68" s="271"/>
      <c r="C68" s="271"/>
      <c r="D68" s="271"/>
      <c r="E68" s="271"/>
      <c r="F68" s="271"/>
      <c r="G68" s="271"/>
      <c r="H68" s="272"/>
      <c r="I68" s="4">
        <v>167</v>
      </c>
      <c r="J68" s="8"/>
      <c r="K68" s="43">
        <f>K59-K67</f>
        <v>0</v>
      </c>
      <c r="L68" s="43">
        <f>L59-L67</f>
        <v>0</v>
      </c>
    </row>
    <row r="69" spans="1:12" s="3" customFormat="1" ht="13.5" customHeight="1">
      <c r="A69" s="270" t="s">
        <v>62</v>
      </c>
      <c r="B69" s="271"/>
      <c r="C69" s="271"/>
      <c r="D69" s="271"/>
      <c r="E69" s="271"/>
      <c r="F69" s="271"/>
      <c r="G69" s="271"/>
      <c r="H69" s="272"/>
      <c r="I69" s="4">
        <v>168</v>
      </c>
      <c r="J69" s="8"/>
      <c r="K69" s="55">
        <f>K58+K68</f>
        <v>0</v>
      </c>
      <c r="L69" s="55">
        <f>L58+L68</f>
        <v>0</v>
      </c>
    </row>
    <row r="70" spans="1:12" s="3" customFormat="1" ht="15" customHeight="1">
      <c r="A70" s="276" t="s">
        <v>41</v>
      </c>
      <c r="B70" s="277"/>
      <c r="C70" s="277"/>
      <c r="D70" s="277"/>
      <c r="E70" s="277"/>
      <c r="F70" s="277"/>
      <c r="G70" s="277"/>
      <c r="H70" s="277"/>
      <c r="I70" s="323"/>
      <c r="J70" s="323"/>
      <c r="K70" s="323"/>
      <c r="L70" s="324"/>
    </row>
    <row r="71" spans="1:12" s="3" customFormat="1" ht="13.5" customHeight="1">
      <c r="A71" s="266" t="s">
        <v>1832</v>
      </c>
      <c r="B71" s="267"/>
      <c r="C71" s="267"/>
      <c r="D71" s="267"/>
      <c r="E71" s="267"/>
      <c r="F71" s="267"/>
      <c r="G71" s="267"/>
      <c r="H71" s="267"/>
      <c r="I71" s="328"/>
      <c r="J71" s="328"/>
      <c r="K71" s="328"/>
      <c r="L71" s="329"/>
    </row>
    <row r="72" spans="1:12" s="3" customFormat="1" ht="13.5" customHeight="1">
      <c r="A72" s="317" t="s">
        <v>1795</v>
      </c>
      <c r="B72" s="318"/>
      <c r="C72" s="318"/>
      <c r="D72" s="318"/>
      <c r="E72" s="318"/>
      <c r="F72" s="318"/>
      <c r="G72" s="318"/>
      <c r="H72" s="319"/>
      <c r="I72" s="11">
        <v>169</v>
      </c>
      <c r="J72" s="8"/>
      <c r="K72" s="44">
        <v>0</v>
      </c>
      <c r="L72" s="44">
        <v>0</v>
      </c>
    </row>
    <row r="73" spans="1:12" s="3" customFormat="1" ht="13.5" customHeight="1">
      <c r="A73" s="325" t="s">
        <v>1731</v>
      </c>
      <c r="B73" s="326"/>
      <c r="C73" s="326"/>
      <c r="D73" s="326"/>
      <c r="E73" s="326"/>
      <c r="F73" s="326"/>
      <c r="G73" s="326"/>
      <c r="H73" s="327"/>
      <c r="I73" s="13">
        <v>170</v>
      </c>
      <c r="J73" s="14"/>
      <c r="K73" s="45">
        <v>0</v>
      </c>
      <c r="L73" s="45">
        <v>0</v>
      </c>
    </row>
    <row r="74" ht="4.5" customHeight="1"/>
  </sheetData>
  <sheetProtection password="C79A" sheet="1" objects="1" scenarios="1"/>
  <mergeCells count="72">
    <mergeCell ref="A63:H63"/>
    <mergeCell ref="A64:H64"/>
    <mergeCell ref="A65:H65"/>
    <mergeCell ref="A66:H66"/>
    <mergeCell ref="A59:H59"/>
    <mergeCell ref="A60:H60"/>
    <mergeCell ref="A72:H72"/>
    <mergeCell ref="A73:H73"/>
    <mergeCell ref="A67:H67"/>
    <mergeCell ref="A68:H68"/>
    <mergeCell ref="A69:H69"/>
    <mergeCell ref="A71:L71"/>
    <mergeCell ref="A70:L70"/>
    <mergeCell ref="A1:B2"/>
    <mergeCell ref="A55:H55"/>
    <mergeCell ref="A56:H56"/>
    <mergeCell ref="A51:H51"/>
    <mergeCell ref="A52:H52"/>
    <mergeCell ref="A53:L53"/>
    <mergeCell ref="A49:H49"/>
    <mergeCell ref="A50:H50"/>
    <mergeCell ref="A47:H47"/>
    <mergeCell ref="A48:H48"/>
    <mergeCell ref="A45:H45"/>
    <mergeCell ref="A46:H46"/>
    <mergeCell ref="A43:H43"/>
    <mergeCell ref="A44:H44"/>
    <mergeCell ref="A61:H61"/>
    <mergeCell ref="A62:H62"/>
    <mergeCell ref="A54:L54"/>
    <mergeCell ref="A35:H35"/>
    <mergeCell ref="A36:H36"/>
    <mergeCell ref="A33:H33"/>
    <mergeCell ref="A34:H34"/>
    <mergeCell ref="A39:H39"/>
    <mergeCell ref="A42:H42"/>
    <mergeCell ref="A37:H37"/>
    <mergeCell ref="A38:H38"/>
    <mergeCell ref="A40:H40"/>
    <mergeCell ref="A41:H41"/>
    <mergeCell ref="A27:H27"/>
    <mergeCell ref="A28:H28"/>
    <mergeCell ref="A25:H25"/>
    <mergeCell ref="A26:H26"/>
    <mergeCell ref="A31:H31"/>
    <mergeCell ref="A32:H32"/>
    <mergeCell ref="A29:H29"/>
    <mergeCell ref="A30:H30"/>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3:K3"/>
    <mergeCell ref="A4:K4"/>
    <mergeCell ref="L3:L4"/>
    <mergeCell ref="A8:H8"/>
    <mergeCell ref="A10:H10"/>
    <mergeCell ref="A9:H9"/>
    <mergeCell ref="A6:L6"/>
    <mergeCell ref="A7:H7"/>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G1" sqref="G1"/>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0" style="0" hidden="1" customWidth="1"/>
  </cols>
  <sheetData>
    <row r="1" spans="1:18" ht="19.5" customHeight="1">
      <c r="A1" s="158" t="s">
        <v>1804</v>
      </c>
      <c r="B1" s="159"/>
      <c r="C1" s="67" t="s">
        <v>946</v>
      </c>
      <c r="D1" s="64" t="s">
        <v>1098</v>
      </c>
      <c r="E1" s="64" t="s">
        <v>303</v>
      </c>
      <c r="F1" s="82" t="s">
        <v>1071</v>
      </c>
      <c r="G1" s="64" t="s">
        <v>944</v>
      </c>
      <c r="H1" s="82" t="s">
        <v>943</v>
      </c>
      <c r="I1" s="64" t="s">
        <v>1151</v>
      </c>
      <c r="J1" s="65"/>
      <c r="K1" s="3"/>
      <c r="L1" s="3"/>
      <c r="Q1" s="24">
        <f>IF(OR(MIN(K9:L144)&lt;0,MAX(K9:L144)&gt;0),1,0)</f>
        <v>1</v>
      </c>
      <c r="R1" s="141" t="s">
        <v>201</v>
      </c>
    </row>
    <row r="2" spans="1:18" s="3" customFormat="1" ht="19.5" customHeight="1" thickBot="1">
      <c r="A2" s="160"/>
      <c r="B2" s="161"/>
      <c r="C2" s="68" t="s">
        <v>1161</v>
      </c>
      <c r="D2" s="69" t="s">
        <v>1016</v>
      </c>
      <c r="E2" s="69" t="s">
        <v>1242</v>
      </c>
      <c r="F2" s="69" t="s">
        <v>932</v>
      </c>
      <c r="G2" s="69" t="s">
        <v>1066</v>
      </c>
      <c r="H2" s="69" t="s">
        <v>1004</v>
      </c>
      <c r="I2" s="70" t="s">
        <v>949</v>
      </c>
      <c r="J2" s="66"/>
      <c r="Q2" s="24">
        <f>IF(OR(MIN(K9:K144)&lt;0,MAX(K9:K144)&gt;0),1,0)</f>
        <v>1</v>
      </c>
      <c r="R2" s="141" t="s">
        <v>146</v>
      </c>
    </row>
    <row r="3" spans="1:18" s="3" customFormat="1" ht="19.5" customHeight="1">
      <c r="A3" s="354" t="s">
        <v>1481</v>
      </c>
      <c r="B3" s="355"/>
      <c r="C3" s="355"/>
      <c r="D3" s="355"/>
      <c r="E3" s="355"/>
      <c r="F3" s="355"/>
      <c r="G3" s="355"/>
      <c r="H3" s="355"/>
      <c r="I3" s="355"/>
      <c r="J3" s="355"/>
      <c r="K3" s="356"/>
      <c r="L3" s="285" t="s">
        <v>1659</v>
      </c>
      <c r="Q3" s="24">
        <f>IF(OR(MIN(L9:L144)&lt;0,MAX(L9:L144)&gt;0),1,0)</f>
        <v>1</v>
      </c>
      <c r="R3" s="141" t="s">
        <v>272</v>
      </c>
    </row>
    <row r="4" spans="1:12" s="3" customFormat="1" ht="19.5" customHeight="1" thickBot="1">
      <c r="A4" s="357" t="str">
        <f>"za razdoblje "&amp;IF(Opci!E5&lt;&gt;"",TEXT(Opci!E5,"DD.MM.YYYY."),"__.__.____.")&amp;" do "&amp;IF(Opci!H5&lt;&gt;"",TEXT(Opci!H5,"DD.MM.YYYY."),"__.__.____.")</f>
        <v>za razdoblje 01.01.2015. do 31.12.2015.</v>
      </c>
      <c r="B4" s="358"/>
      <c r="C4" s="358"/>
      <c r="D4" s="358"/>
      <c r="E4" s="358"/>
      <c r="F4" s="358"/>
      <c r="G4" s="358"/>
      <c r="H4" s="358"/>
      <c r="I4" s="358"/>
      <c r="J4" s="358"/>
      <c r="K4" s="356"/>
      <c r="L4" s="336"/>
    </row>
    <row r="5" spans="1:12" s="3" customFormat="1" ht="4.5" customHeight="1">
      <c r="A5" s="40"/>
      <c r="B5" s="41"/>
      <c r="C5" s="41"/>
      <c r="D5" s="41"/>
      <c r="E5" s="41"/>
      <c r="F5" s="41"/>
      <c r="G5" s="41"/>
      <c r="H5" s="41"/>
      <c r="I5" s="41"/>
      <c r="J5" s="41"/>
      <c r="K5" s="36"/>
      <c r="L5" s="50"/>
    </row>
    <row r="6" spans="1:12" s="3" customFormat="1" ht="19.5" customHeight="1">
      <c r="A6" s="293" t="str">
        <f>"Obveznik: "&amp;IF(Opci!C23&lt;&gt;"",Opci!C23,"________")&amp;"; "&amp;IF(Opci!C25&lt;&gt;"",Opci!C25,"_____________________________________________________________"&amp;"; "&amp;IF(Opci!F27&lt;&gt;"",Opci!F27,"_______________"))</f>
        <v>Obveznik: 12144049303; ARGYRUNTUM d.o.o.</v>
      </c>
      <c r="B6" s="294"/>
      <c r="C6" s="294"/>
      <c r="D6" s="294"/>
      <c r="E6" s="294"/>
      <c r="F6" s="294"/>
      <c r="G6" s="294"/>
      <c r="H6" s="294"/>
      <c r="I6" s="294"/>
      <c r="J6" s="294"/>
      <c r="K6" s="294"/>
      <c r="L6" s="295"/>
    </row>
    <row r="7" spans="1:12" s="3" customFormat="1" ht="24.75" customHeight="1" thickBot="1">
      <c r="A7" s="339" t="s">
        <v>1486</v>
      </c>
      <c r="B7" s="339"/>
      <c r="C7" s="339"/>
      <c r="D7" s="339"/>
      <c r="E7" s="339"/>
      <c r="F7" s="339"/>
      <c r="G7" s="339"/>
      <c r="H7" s="339"/>
      <c r="I7" s="340"/>
      <c r="J7" s="71" t="s">
        <v>1544</v>
      </c>
      <c r="K7" s="72" t="s">
        <v>1556</v>
      </c>
      <c r="L7" s="72" t="s">
        <v>1668</v>
      </c>
    </row>
    <row r="8" spans="1:12" s="3" customFormat="1" ht="13.5" customHeight="1">
      <c r="A8" s="337">
        <v>1</v>
      </c>
      <c r="B8" s="337"/>
      <c r="C8" s="337"/>
      <c r="D8" s="337"/>
      <c r="E8" s="337"/>
      <c r="F8" s="337"/>
      <c r="G8" s="337"/>
      <c r="H8" s="337"/>
      <c r="I8" s="338"/>
      <c r="J8" s="74">
        <v>2</v>
      </c>
      <c r="K8" s="73">
        <v>3</v>
      </c>
      <c r="L8" s="73">
        <v>4</v>
      </c>
    </row>
    <row r="9" spans="1:12" s="3" customFormat="1" ht="15" customHeight="1">
      <c r="A9" s="276" t="s">
        <v>1548</v>
      </c>
      <c r="B9" s="277"/>
      <c r="C9" s="277"/>
      <c r="D9" s="277"/>
      <c r="E9" s="277"/>
      <c r="F9" s="277"/>
      <c r="G9" s="277"/>
      <c r="H9" s="277"/>
      <c r="I9" s="331"/>
      <c r="J9" s="331"/>
      <c r="K9" s="331"/>
      <c r="L9" s="332"/>
    </row>
    <row r="10" spans="1:12" s="3" customFormat="1" ht="13.5" customHeight="1">
      <c r="A10" s="333" t="s">
        <v>1715</v>
      </c>
      <c r="B10" s="334"/>
      <c r="C10" s="334"/>
      <c r="D10" s="334"/>
      <c r="E10" s="334"/>
      <c r="F10" s="334"/>
      <c r="G10" s="334"/>
      <c r="H10" s="334"/>
      <c r="I10" s="335"/>
      <c r="J10" s="75">
        <v>171</v>
      </c>
      <c r="K10" s="42">
        <v>0</v>
      </c>
      <c r="L10" s="42">
        <v>0</v>
      </c>
    </row>
    <row r="11" spans="1:12" s="3" customFormat="1" ht="13.5" customHeight="1">
      <c r="A11" s="248" t="s">
        <v>25</v>
      </c>
      <c r="B11" s="249"/>
      <c r="C11" s="249"/>
      <c r="D11" s="249"/>
      <c r="E11" s="249"/>
      <c r="F11" s="249"/>
      <c r="G11" s="249"/>
      <c r="H11" s="249"/>
      <c r="I11" s="330"/>
      <c r="J11" s="4">
        <v>172</v>
      </c>
      <c r="K11" s="44">
        <v>10000</v>
      </c>
      <c r="L11" s="44">
        <v>10000</v>
      </c>
    </row>
    <row r="12" spans="1:12" s="3" customFormat="1" ht="13.5" customHeight="1">
      <c r="A12" s="248" t="s">
        <v>1839</v>
      </c>
      <c r="B12" s="249"/>
      <c r="C12" s="249"/>
      <c r="D12" s="249"/>
      <c r="E12" s="249"/>
      <c r="F12" s="249"/>
      <c r="G12" s="249"/>
      <c r="H12" s="249"/>
      <c r="I12" s="330"/>
      <c r="J12" s="4">
        <v>173</v>
      </c>
      <c r="K12" s="44">
        <v>0</v>
      </c>
      <c r="L12" s="44">
        <v>0</v>
      </c>
    </row>
    <row r="13" spans="1:12" s="3" customFormat="1" ht="13.5" customHeight="1">
      <c r="A13" s="248" t="s">
        <v>72</v>
      </c>
      <c r="B13" s="249"/>
      <c r="C13" s="249"/>
      <c r="D13" s="249"/>
      <c r="E13" s="249"/>
      <c r="F13" s="249"/>
      <c r="G13" s="249"/>
      <c r="H13" s="249"/>
      <c r="I13" s="330"/>
      <c r="J13" s="4">
        <v>174</v>
      </c>
      <c r="K13" s="44">
        <v>0</v>
      </c>
      <c r="L13" s="44">
        <v>0</v>
      </c>
    </row>
    <row r="14" spans="1:12" s="3" customFormat="1" ht="13.5" customHeight="1">
      <c r="A14" s="248" t="s">
        <v>1847</v>
      </c>
      <c r="B14" s="249"/>
      <c r="C14" s="249"/>
      <c r="D14" s="249"/>
      <c r="E14" s="249"/>
      <c r="F14" s="249"/>
      <c r="G14" s="249"/>
      <c r="H14" s="249"/>
      <c r="I14" s="330"/>
      <c r="J14" s="4">
        <v>175</v>
      </c>
      <c r="K14" s="44">
        <v>0</v>
      </c>
      <c r="L14" s="44">
        <v>0</v>
      </c>
    </row>
    <row r="15" spans="1:12" s="3" customFormat="1" ht="13.5" customHeight="1">
      <c r="A15" s="248" t="s">
        <v>1818</v>
      </c>
      <c r="B15" s="249"/>
      <c r="C15" s="249"/>
      <c r="D15" s="249"/>
      <c r="E15" s="249"/>
      <c r="F15" s="249"/>
      <c r="G15" s="249"/>
      <c r="H15" s="249"/>
      <c r="I15" s="330"/>
      <c r="J15" s="4">
        <v>176</v>
      </c>
      <c r="K15" s="44">
        <v>0</v>
      </c>
      <c r="L15" s="44">
        <v>0</v>
      </c>
    </row>
    <row r="16" spans="1:12" s="3" customFormat="1" ht="13.5" customHeight="1">
      <c r="A16" s="248" t="s">
        <v>48</v>
      </c>
      <c r="B16" s="249"/>
      <c r="C16" s="249"/>
      <c r="D16" s="249"/>
      <c r="E16" s="249"/>
      <c r="F16" s="249"/>
      <c r="G16" s="249"/>
      <c r="H16" s="249"/>
      <c r="I16" s="330"/>
      <c r="J16" s="4">
        <v>177</v>
      </c>
      <c r="K16" s="44">
        <v>0</v>
      </c>
      <c r="L16" s="44">
        <v>0</v>
      </c>
    </row>
    <row r="17" spans="1:12" s="3" customFormat="1" ht="13.5" customHeight="1">
      <c r="A17" s="248" t="s">
        <v>112</v>
      </c>
      <c r="B17" s="249"/>
      <c r="C17" s="249"/>
      <c r="D17" s="249"/>
      <c r="E17" s="249"/>
      <c r="F17" s="249"/>
      <c r="G17" s="249"/>
      <c r="H17" s="249"/>
      <c r="I17" s="330"/>
      <c r="J17" s="4">
        <v>178</v>
      </c>
      <c r="K17" s="44">
        <v>0</v>
      </c>
      <c r="L17" s="44">
        <v>0</v>
      </c>
    </row>
    <row r="18" spans="1:12" s="3" customFormat="1" ht="13.5" customHeight="1">
      <c r="A18" s="248" t="s">
        <v>1764</v>
      </c>
      <c r="B18" s="249"/>
      <c r="C18" s="249"/>
      <c r="D18" s="249"/>
      <c r="E18" s="249"/>
      <c r="F18" s="249"/>
      <c r="G18" s="249"/>
      <c r="H18" s="249"/>
      <c r="I18" s="330"/>
      <c r="J18" s="4">
        <v>179</v>
      </c>
      <c r="K18" s="44">
        <v>47793</v>
      </c>
      <c r="L18" s="44">
        <v>47793</v>
      </c>
    </row>
    <row r="19" spans="1:12" s="3" customFormat="1" ht="13.5" customHeight="1">
      <c r="A19" s="248" t="s">
        <v>79</v>
      </c>
      <c r="B19" s="249"/>
      <c r="C19" s="249"/>
      <c r="D19" s="249"/>
      <c r="E19" s="249"/>
      <c r="F19" s="249"/>
      <c r="G19" s="249"/>
      <c r="H19" s="249"/>
      <c r="I19" s="330"/>
      <c r="J19" s="4">
        <v>180</v>
      </c>
      <c r="K19" s="44">
        <v>983449</v>
      </c>
      <c r="L19" s="44">
        <v>983449</v>
      </c>
    </row>
    <row r="20" spans="1:12" s="3" customFormat="1" ht="13.5" customHeight="1">
      <c r="A20" s="248" t="s">
        <v>75</v>
      </c>
      <c r="B20" s="249"/>
      <c r="C20" s="249"/>
      <c r="D20" s="249"/>
      <c r="E20" s="249"/>
      <c r="F20" s="249"/>
      <c r="G20" s="249"/>
      <c r="H20" s="249"/>
      <c r="I20" s="330"/>
      <c r="J20" s="4">
        <v>181</v>
      </c>
      <c r="K20" s="44">
        <v>0</v>
      </c>
      <c r="L20" s="44">
        <v>0</v>
      </c>
    </row>
    <row r="21" spans="1:12" s="3" customFormat="1" ht="13.5" customHeight="1">
      <c r="A21" s="248" t="s">
        <v>1841</v>
      </c>
      <c r="B21" s="249"/>
      <c r="C21" s="249"/>
      <c r="D21" s="249"/>
      <c r="E21" s="249"/>
      <c r="F21" s="249"/>
      <c r="G21" s="249"/>
      <c r="H21" s="249"/>
      <c r="I21" s="330"/>
      <c r="J21" s="4">
        <v>182</v>
      </c>
      <c r="K21" s="44">
        <v>0</v>
      </c>
      <c r="L21" s="44">
        <v>0</v>
      </c>
    </row>
    <row r="22" spans="1:12" s="3" customFormat="1" ht="13.5" customHeight="1">
      <c r="A22" s="248" t="s">
        <v>1816</v>
      </c>
      <c r="B22" s="249"/>
      <c r="C22" s="249"/>
      <c r="D22" s="249"/>
      <c r="E22" s="249"/>
      <c r="F22" s="249"/>
      <c r="G22" s="249"/>
      <c r="H22" s="249"/>
      <c r="I22" s="330"/>
      <c r="J22" s="4">
        <v>183</v>
      </c>
      <c r="K22" s="44">
        <v>0</v>
      </c>
      <c r="L22" s="44">
        <v>0</v>
      </c>
    </row>
    <row r="23" spans="1:12" s="3" customFormat="1" ht="13.5" customHeight="1">
      <c r="A23" s="248" t="s">
        <v>1794</v>
      </c>
      <c r="B23" s="249"/>
      <c r="C23" s="249"/>
      <c r="D23" s="249"/>
      <c r="E23" s="249"/>
      <c r="F23" s="249"/>
      <c r="G23" s="249"/>
      <c r="H23" s="249"/>
      <c r="I23" s="330"/>
      <c r="J23" s="4">
        <v>184</v>
      </c>
      <c r="K23" s="44">
        <v>7068</v>
      </c>
      <c r="L23" s="44">
        <v>7068</v>
      </c>
    </row>
    <row r="24" spans="1:12" s="3" customFormat="1" ht="13.5" customHeight="1">
      <c r="A24" s="248" t="s">
        <v>1759</v>
      </c>
      <c r="B24" s="249"/>
      <c r="C24" s="249"/>
      <c r="D24" s="249"/>
      <c r="E24" s="249"/>
      <c r="F24" s="249"/>
      <c r="G24" s="249"/>
      <c r="H24" s="249"/>
      <c r="I24" s="330"/>
      <c r="J24" s="4">
        <v>185</v>
      </c>
      <c r="K24" s="44">
        <v>0</v>
      </c>
      <c r="L24" s="44">
        <v>0</v>
      </c>
    </row>
    <row r="25" spans="1:12" s="3" customFormat="1" ht="13.5" customHeight="1">
      <c r="A25" s="248" t="s">
        <v>138</v>
      </c>
      <c r="B25" s="249"/>
      <c r="C25" s="249"/>
      <c r="D25" s="249"/>
      <c r="E25" s="249"/>
      <c r="F25" s="249"/>
      <c r="G25" s="249"/>
      <c r="H25" s="249"/>
      <c r="I25" s="330"/>
      <c r="J25" s="4">
        <v>186</v>
      </c>
      <c r="K25" s="44">
        <v>0</v>
      </c>
      <c r="L25" s="44">
        <v>0</v>
      </c>
    </row>
    <row r="26" spans="1:12" s="3" customFormat="1" ht="13.5" customHeight="1">
      <c r="A26" s="270" t="s">
        <v>1688</v>
      </c>
      <c r="B26" s="271"/>
      <c r="C26" s="271"/>
      <c r="D26" s="271"/>
      <c r="E26" s="271"/>
      <c r="F26" s="271"/>
      <c r="G26" s="271"/>
      <c r="H26" s="271"/>
      <c r="I26" s="341"/>
      <c r="J26" s="4">
        <v>187</v>
      </c>
      <c r="K26" s="43">
        <f>SUM(K10:K25)</f>
        <v>1048310</v>
      </c>
      <c r="L26" s="43">
        <f>SUM(L10:L25)</f>
        <v>1048310</v>
      </c>
    </row>
    <row r="27" spans="1:12" s="3" customFormat="1" ht="13.5" customHeight="1">
      <c r="A27" s="248" t="s">
        <v>1811</v>
      </c>
      <c r="B27" s="249"/>
      <c r="C27" s="249"/>
      <c r="D27" s="249"/>
      <c r="E27" s="249"/>
      <c r="F27" s="249"/>
      <c r="G27" s="249"/>
      <c r="H27" s="249"/>
      <c r="I27" s="330"/>
      <c r="J27" s="4">
        <v>188</v>
      </c>
      <c r="K27" s="44">
        <v>0</v>
      </c>
      <c r="L27" s="44">
        <v>0</v>
      </c>
    </row>
    <row r="28" spans="1:12" s="3" customFormat="1" ht="13.5" customHeight="1">
      <c r="A28" s="248" t="s">
        <v>1798</v>
      </c>
      <c r="B28" s="249"/>
      <c r="C28" s="249"/>
      <c r="D28" s="249"/>
      <c r="E28" s="249"/>
      <c r="F28" s="249"/>
      <c r="G28" s="249"/>
      <c r="H28" s="249"/>
      <c r="I28" s="330"/>
      <c r="J28" s="4">
        <v>189</v>
      </c>
      <c r="K28" s="44">
        <v>0</v>
      </c>
      <c r="L28" s="44">
        <v>0</v>
      </c>
    </row>
    <row r="29" spans="1:12" s="3" customFormat="1" ht="13.5" customHeight="1">
      <c r="A29" s="248" t="s">
        <v>1714</v>
      </c>
      <c r="B29" s="249"/>
      <c r="C29" s="249"/>
      <c r="D29" s="249"/>
      <c r="E29" s="249"/>
      <c r="F29" s="249"/>
      <c r="G29" s="249"/>
      <c r="H29" s="249"/>
      <c r="I29" s="330"/>
      <c r="J29" s="4">
        <v>190</v>
      </c>
      <c r="K29" s="44">
        <v>0</v>
      </c>
      <c r="L29" s="44">
        <v>0</v>
      </c>
    </row>
    <row r="30" spans="1:12" s="3" customFormat="1" ht="13.5" customHeight="1">
      <c r="A30" s="248" t="s">
        <v>1712</v>
      </c>
      <c r="B30" s="249"/>
      <c r="C30" s="249"/>
      <c r="D30" s="249"/>
      <c r="E30" s="249"/>
      <c r="F30" s="249"/>
      <c r="G30" s="249"/>
      <c r="H30" s="249"/>
      <c r="I30" s="330"/>
      <c r="J30" s="4">
        <v>191</v>
      </c>
      <c r="K30" s="44">
        <v>0</v>
      </c>
      <c r="L30" s="44">
        <v>0</v>
      </c>
    </row>
    <row r="31" spans="1:12" s="3" customFormat="1" ht="13.5" customHeight="1">
      <c r="A31" s="248" t="s">
        <v>134</v>
      </c>
      <c r="B31" s="249"/>
      <c r="C31" s="249"/>
      <c r="D31" s="249"/>
      <c r="E31" s="249"/>
      <c r="F31" s="249"/>
      <c r="G31" s="249"/>
      <c r="H31" s="249"/>
      <c r="I31" s="330"/>
      <c r="J31" s="4">
        <v>192</v>
      </c>
      <c r="K31" s="44">
        <v>0</v>
      </c>
      <c r="L31" s="44">
        <v>0</v>
      </c>
    </row>
    <row r="32" spans="1:12" s="3" customFormat="1" ht="13.5" customHeight="1">
      <c r="A32" s="248" t="s">
        <v>130</v>
      </c>
      <c r="B32" s="249"/>
      <c r="C32" s="249"/>
      <c r="D32" s="249"/>
      <c r="E32" s="249"/>
      <c r="F32" s="249"/>
      <c r="G32" s="249"/>
      <c r="H32" s="249"/>
      <c r="I32" s="330"/>
      <c r="J32" s="4">
        <v>193</v>
      </c>
      <c r="K32" s="44">
        <v>0</v>
      </c>
      <c r="L32" s="44">
        <v>0</v>
      </c>
    </row>
    <row r="33" spans="1:12" s="3" customFormat="1" ht="13.5" customHeight="1">
      <c r="A33" s="248" t="s">
        <v>139</v>
      </c>
      <c r="B33" s="249"/>
      <c r="C33" s="249"/>
      <c r="D33" s="249"/>
      <c r="E33" s="249"/>
      <c r="F33" s="249"/>
      <c r="G33" s="249"/>
      <c r="H33" s="249"/>
      <c r="I33" s="330"/>
      <c r="J33" s="4">
        <v>194</v>
      </c>
      <c r="K33" s="44">
        <v>0</v>
      </c>
      <c r="L33" s="44">
        <v>0</v>
      </c>
    </row>
    <row r="34" spans="1:12" s="3" customFormat="1" ht="13.5" customHeight="1">
      <c r="A34" s="248" t="s">
        <v>135</v>
      </c>
      <c r="B34" s="249"/>
      <c r="C34" s="249"/>
      <c r="D34" s="249"/>
      <c r="E34" s="249"/>
      <c r="F34" s="249"/>
      <c r="G34" s="249"/>
      <c r="H34" s="249"/>
      <c r="I34" s="330"/>
      <c r="J34" s="4">
        <v>195</v>
      </c>
      <c r="K34" s="44">
        <v>0</v>
      </c>
      <c r="L34" s="44">
        <v>0</v>
      </c>
    </row>
    <row r="35" spans="1:12" s="3" customFormat="1" ht="13.5" customHeight="1">
      <c r="A35" s="248" t="s">
        <v>1736</v>
      </c>
      <c r="B35" s="249"/>
      <c r="C35" s="249"/>
      <c r="D35" s="249"/>
      <c r="E35" s="249"/>
      <c r="F35" s="249"/>
      <c r="G35" s="249"/>
      <c r="H35" s="249"/>
      <c r="I35" s="330"/>
      <c r="J35" s="4">
        <v>196</v>
      </c>
      <c r="K35" s="44">
        <v>530473</v>
      </c>
      <c r="L35" s="44">
        <v>530473</v>
      </c>
    </row>
    <row r="36" spans="1:12" s="3" customFormat="1" ht="13.5" customHeight="1">
      <c r="A36" s="248" t="s">
        <v>1728</v>
      </c>
      <c r="B36" s="249"/>
      <c r="C36" s="249"/>
      <c r="D36" s="249"/>
      <c r="E36" s="249"/>
      <c r="F36" s="249"/>
      <c r="G36" s="249"/>
      <c r="H36" s="249"/>
      <c r="I36" s="330"/>
      <c r="J36" s="4">
        <v>197</v>
      </c>
      <c r="K36" s="44">
        <v>6972</v>
      </c>
      <c r="L36" s="44">
        <v>5451</v>
      </c>
    </row>
    <row r="37" spans="1:12" s="3" customFormat="1" ht="13.5" customHeight="1">
      <c r="A37" s="248" t="s">
        <v>158</v>
      </c>
      <c r="B37" s="249"/>
      <c r="C37" s="249"/>
      <c r="D37" s="249"/>
      <c r="E37" s="249"/>
      <c r="F37" s="249"/>
      <c r="G37" s="249"/>
      <c r="H37" s="249"/>
      <c r="I37" s="330"/>
      <c r="J37" s="4">
        <v>198</v>
      </c>
      <c r="K37" s="44">
        <v>0</v>
      </c>
      <c r="L37" s="44">
        <v>0</v>
      </c>
    </row>
    <row r="38" spans="1:12" s="3" customFormat="1" ht="13.5" customHeight="1">
      <c r="A38" s="248" t="s">
        <v>156</v>
      </c>
      <c r="B38" s="249"/>
      <c r="C38" s="249"/>
      <c r="D38" s="249"/>
      <c r="E38" s="249"/>
      <c r="F38" s="249"/>
      <c r="G38" s="249"/>
      <c r="H38" s="249"/>
      <c r="I38" s="330"/>
      <c r="J38" s="4">
        <v>199</v>
      </c>
      <c r="K38" s="44">
        <v>0</v>
      </c>
      <c r="L38" s="44">
        <v>0</v>
      </c>
    </row>
    <row r="39" spans="1:12" s="3" customFormat="1" ht="13.5" customHeight="1">
      <c r="A39" s="248" t="s">
        <v>1675</v>
      </c>
      <c r="B39" s="249"/>
      <c r="C39" s="249"/>
      <c r="D39" s="249"/>
      <c r="E39" s="249"/>
      <c r="F39" s="249"/>
      <c r="G39" s="249"/>
      <c r="H39" s="249"/>
      <c r="I39" s="330"/>
      <c r="J39" s="4">
        <v>200</v>
      </c>
      <c r="K39" s="44">
        <v>0</v>
      </c>
      <c r="L39" s="44">
        <v>0</v>
      </c>
    </row>
    <row r="40" spans="1:12" s="3" customFormat="1" ht="13.5" customHeight="1">
      <c r="A40" s="248" t="s">
        <v>1673</v>
      </c>
      <c r="B40" s="249"/>
      <c r="C40" s="249"/>
      <c r="D40" s="249"/>
      <c r="E40" s="249"/>
      <c r="F40" s="249"/>
      <c r="G40" s="249"/>
      <c r="H40" s="249"/>
      <c r="I40" s="330"/>
      <c r="J40" s="4">
        <v>201</v>
      </c>
      <c r="K40" s="44">
        <v>0</v>
      </c>
      <c r="L40" s="44">
        <v>0</v>
      </c>
    </row>
    <row r="41" spans="1:12" s="3" customFormat="1" ht="13.5" customHeight="1">
      <c r="A41" s="248" t="s">
        <v>1765</v>
      </c>
      <c r="B41" s="249"/>
      <c r="C41" s="249"/>
      <c r="D41" s="249"/>
      <c r="E41" s="249"/>
      <c r="F41" s="249"/>
      <c r="G41" s="249"/>
      <c r="H41" s="249"/>
      <c r="I41" s="330"/>
      <c r="J41" s="4">
        <v>202</v>
      </c>
      <c r="K41" s="44">
        <v>0</v>
      </c>
      <c r="L41" s="44">
        <v>0</v>
      </c>
    </row>
    <row r="42" spans="1:12" s="3" customFormat="1" ht="13.5" customHeight="1">
      <c r="A42" s="248" t="s">
        <v>1744</v>
      </c>
      <c r="B42" s="249"/>
      <c r="C42" s="249"/>
      <c r="D42" s="249"/>
      <c r="E42" s="249"/>
      <c r="F42" s="249"/>
      <c r="G42" s="249"/>
      <c r="H42" s="249"/>
      <c r="I42" s="330"/>
      <c r="J42" s="4">
        <v>203</v>
      </c>
      <c r="K42" s="44">
        <v>0</v>
      </c>
      <c r="L42" s="44">
        <v>0</v>
      </c>
    </row>
    <row r="43" spans="1:12" s="3" customFormat="1" ht="13.5" customHeight="1">
      <c r="A43" s="248" t="s">
        <v>207</v>
      </c>
      <c r="B43" s="249"/>
      <c r="C43" s="249"/>
      <c r="D43" s="249"/>
      <c r="E43" s="249"/>
      <c r="F43" s="249"/>
      <c r="G43" s="249"/>
      <c r="H43" s="249"/>
      <c r="I43" s="330"/>
      <c r="J43" s="4">
        <v>204</v>
      </c>
      <c r="K43" s="44">
        <v>0</v>
      </c>
      <c r="L43" s="44">
        <v>0</v>
      </c>
    </row>
    <row r="44" spans="1:12" s="3" customFormat="1" ht="13.5" customHeight="1">
      <c r="A44" s="248" t="s">
        <v>204</v>
      </c>
      <c r="B44" s="249"/>
      <c r="C44" s="249"/>
      <c r="D44" s="249"/>
      <c r="E44" s="249"/>
      <c r="F44" s="249"/>
      <c r="G44" s="249"/>
      <c r="H44" s="249"/>
      <c r="I44" s="330"/>
      <c r="J44" s="4">
        <v>205</v>
      </c>
      <c r="K44" s="44">
        <v>0</v>
      </c>
      <c r="L44" s="44">
        <v>0</v>
      </c>
    </row>
    <row r="45" spans="1:12" s="3" customFormat="1" ht="13.5" customHeight="1">
      <c r="A45" s="270" t="s">
        <v>1689</v>
      </c>
      <c r="B45" s="271"/>
      <c r="C45" s="271"/>
      <c r="D45" s="271"/>
      <c r="E45" s="271"/>
      <c r="F45" s="271"/>
      <c r="G45" s="271"/>
      <c r="H45" s="271"/>
      <c r="I45" s="341"/>
      <c r="J45" s="4">
        <v>206</v>
      </c>
      <c r="K45" s="43">
        <f>SUM(K27:K44)</f>
        <v>537445</v>
      </c>
      <c r="L45" s="43">
        <f>SUM(L27:L44)</f>
        <v>535924</v>
      </c>
    </row>
    <row r="46" spans="1:12" s="3" customFormat="1" ht="13.5" customHeight="1">
      <c r="A46" s="248" t="s">
        <v>265</v>
      </c>
      <c r="B46" s="249"/>
      <c r="C46" s="249"/>
      <c r="D46" s="249"/>
      <c r="E46" s="249"/>
      <c r="F46" s="249"/>
      <c r="G46" s="249"/>
      <c r="H46" s="249"/>
      <c r="I46" s="330"/>
      <c r="J46" s="4">
        <v>207</v>
      </c>
      <c r="K46" s="44">
        <v>0</v>
      </c>
      <c r="L46" s="44">
        <v>0</v>
      </c>
    </row>
    <row r="47" spans="1:12" s="3" customFormat="1" ht="13.5" customHeight="1">
      <c r="A47" s="248" t="s">
        <v>232</v>
      </c>
      <c r="B47" s="249"/>
      <c r="C47" s="249"/>
      <c r="D47" s="249"/>
      <c r="E47" s="249"/>
      <c r="F47" s="249"/>
      <c r="G47" s="249"/>
      <c r="H47" s="249"/>
      <c r="I47" s="330"/>
      <c r="J47" s="4">
        <v>208</v>
      </c>
      <c r="K47" s="44">
        <v>0</v>
      </c>
      <c r="L47" s="44">
        <v>0</v>
      </c>
    </row>
    <row r="48" spans="1:12" s="3" customFormat="1" ht="13.5" customHeight="1">
      <c r="A48" s="248" t="s">
        <v>273</v>
      </c>
      <c r="B48" s="249"/>
      <c r="C48" s="249"/>
      <c r="D48" s="249"/>
      <c r="E48" s="249"/>
      <c r="F48" s="249"/>
      <c r="G48" s="249"/>
      <c r="H48" s="249"/>
      <c r="I48" s="330"/>
      <c r="J48" s="4">
        <v>209</v>
      </c>
      <c r="K48" s="44">
        <v>0</v>
      </c>
      <c r="L48" s="44">
        <v>0</v>
      </c>
    </row>
    <row r="49" spans="1:12" s="3" customFormat="1" ht="13.5" customHeight="1">
      <c r="A49" s="248" t="s">
        <v>238</v>
      </c>
      <c r="B49" s="249"/>
      <c r="C49" s="249"/>
      <c r="D49" s="249"/>
      <c r="E49" s="249"/>
      <c r="F49" s="249"/>
      <c r="G49" s="249"/>
      <c r="H49" s="249"/>
      <c r="I49" s="330"/>
      <c r="J49" s="4">
        <v>210</v>
      </c>
      <c r="K49" s="44">
        <v>0</v>
      </c>
      <c r="L49" s="44">
        <v>0</v>
      </c>
    </row>
    <row r="50" spans="1:12" s="3" customFormat="1" ht="13.5" customHeight="1">
      <c r="A50" s="248" t="s">
        <v>1845</v>
      </c>
      <c r="B50" s="249"/>
      <c r="C50" s="249"/>
      <c r="D50" s="249"/>
      <c r="E50" s="249"/>
      <c r="F50" s="249"/>
      <c r="G50" s="249"/>
      <c r="H50" s="249"/>
      <c r="I50" s="330"/>
      <c r="J50" s="4">
        <v>211</v>
      </c>
      <c r="K50" s="44">
        <v>0</v>
      </c>
      <c r="L50" s="44">
        <v>0</v>
      </c>
    </row>
    <row r="51" spans="1:12" s="3" customFormat="1" ht="13.5" customHeight="1">
      <c r="A51" s="270" t="s">
        <v>1690</v>
      </c>
      <c r="B51" s="271"/>
      <c r="C51" s="271"/>
      <c r="D51" s="271"/>
      <c r="E51" s="271"/>
      <c r="F51" s="271"/>
      <c r="G51" s="271"/>
      <c r="H51" s="271"/>
      <c r="I51" s="341"/>
      <c r="J51" s="4">
        <v>212</v>
      </c>
      <c r="K51" s="43">
        <f>SUM(K46:K50)</f>
        <v>0</v>
      </c>
      <c r="L51" s="43">
        <f>SUM(L46:L50)</f>
        <v>0</v>
      </c>
    </row>
    <row r="52" spans="1:12" s="3" customFormat="1" ht="13.5" customHeight="1">
      <c r="A52" s="248" t="s">
        <v>223</v>
      </c>
      <c r="B52" s="249"/>
      <c r="C52" s="249"/>
      <c r="D52" s="249"/>
      <c r="E52" s="249"/>
      <c r="F52" s="249"/>
      <c r="G52" s="249"/>
      <c r="H52" s="249"/>
      <c r="I52" s="330"/>
      <c r="J52" s="4">
        <v>213</v>
      </c>
      <c r="K52" s="44">
        <v>0</v>
      </c>
      <c r="L52" s="44">
        <v>0</v>
      </c>
    </row>
    <row r="53" spans="1:12" s="3" customFormat="1" ht="13.5" customHeight="1">
      <c r="A53" s="248" t="s">
        <v>208</v>
      </c>
      <c r="B53" s="249"/>
      <c r="C53" s="249"/>
      <c r="D53" s="249"/>
      <c r="E53" s="249"/>
      <c r="F53" s="249"/>
      <c r="G53" s="249"/>
      <c r="H53" s="249"/>
      <c r="I53" s="330"/>
      <c r="J53" s="4">
        <v>214</v>
      </c>
      <c r="K53" s="44">
        <v>0</v>
      </c>
      <c r="L53" s="44">
        <v>0</v>
      </c>
    </row>
    <row r="54" spans="1:12" s="3" customFormat="1" ht="13.5" customHeight="1">
      <c r="A54" s="248" t="s">
        <v>187</v>
      </c>
      <c r="B54" s="249"/>
      <c r="C54" s="249"/>
      <c r="D54" s="249"/>
      <c r="E54" s="249"/>
      <c r="F54" s="249"/>
      <c r="G54" s="249"/>
      <c r="H54" s="249"/>
      <c r="I54" s="330"/>
      <c r="J54" s="4">
        <v>215</v>
      </c>
      <c r="K54" s="44">
        <v>0</v>
      </c>
      <c r="L54" s="44">
        <v>0</v>
      </c>
    </row>
    <row r="55" spans="1:12" s="3" customFormat="1" ht="13.5" customHeight="1">
      <c r="A55" s="248" t="s">
        <v>229</v>
      </c>
      <c r="B55" s="249"/>
      <c r="C55" s="249"/>
      <c r="D55" s="249"/>
      <c r="E55" s="249"/>
      <c r="F55" s="249"/>
      <c r="G55" s="249"/>
      <c r="H55" s="249"/>
      <c r="I55" s="330"/>
      <c r="J55" s="4">
        <v>216</v>
      </c>
      <c r="K55" s="44">
        <v>0</v>
      </c>
      <c r="L55" s="44">
        <v>0</v>
      </c>
    </row>
    <row r="56" spans="1:12" s="3" customFormat="1" ht="13.5" customHeight="1">
      <c r="A56" s="248" t="s">
        <v>216</v>
      </c>
      <c r="B56" s="249"/>
      <c r="C56" s="249"/>
      <c r="D56" s="249"/>
      <c r="E56" s="249"/>
      <c r="F56" s="249"/>
      <c r="G56" s="249"/>
      <c r="H56" s="249"/>
      <c r="I56" s="330"/>
      <c r="J56" s="4">
        <v>217</v>
      </c>
      <c r="K56" s="44">
        <v>0</v>
      </c>
      <c r="L56" s="44">
        <v>0</v>
      </c>
    </row>
    <row r="57" spans="1:12" s="3" customFormat="1" ht="13.5" customHeight="1">
      <c r="A57" s="248" t="s">
        <v>194</v>
      </c>
      <c r="B57" s="249"/>
      <c r="C57" s="249"/>
      <c r="D57" s="249"/>
      <c r="E57" s="249"/>
      <c r="F57" s="249"/>
      <c r="G57" s="249"/>
      <c r="H57" s="249"/>
      <c r="I57" s="330"/>
      <c r="J57" s="4">
        <v>218</v>
      </c>
      <c r="K57" s="44">
        <v>0</v>
      </c>
      <c r="L57" s="44">
        <v>0</v>
      </c>
    </row>
    <row r="58" spans="1:12" s="3" customFormat="1" ht="13.5" customHeight="1">
      <c r="A58" s="270" t="s">
        <v>1691</v>
      </c>
      <c r="B58" s="271"/>
      <c r="C58" s="271"/>
      <c r="D58" s="271"/>
      <c r="E58" s="271"/>
      <c r="F58" s="271"/>
      <c r="G58" s="271"/>
      <c r="H58" s="271"/>
      <c r="I58" s="341"/>
      <c r="J58" s="4">
        <v>219</v>
      </c>
      <c r="K58" s="43">
        <f>SUM(K52:K57)</f>
        <v>0</v>
      </c>
      <c r="L58" s="43">
        <f>SUM(L52:L57)</f>
        <v>0</v>
      </c>
    </row>
    <row r="59" spans="1:12" s="3" customFormat="1" ht="13.5" customHeight="1">
      <c r="A59" s="248" t="s">
        <v>227</v>
      </c>
      <c r="B59" s="249"/>
      <c r="C59" s="249"/>
      <c r="D59" s="249"/>
      <c r="E59" s="249"/>
      <c r="F59" s="249"/>
      <c r="G59" s="249"/>
      <c r="H59" s="249"/>
      <c r="I59" s="330"/>
      <c r="J59" s="4">
        <v>220</v>
      </c>
      <c r="K59" s="44">
        <v>0</v>
      </c>
      <c r="L59" s="44">
        <v>0</v>
      </c>
    </row>
    <row r="60" spans="1:12" s="3" customFormat="1" ht="13.5" customHeight="1">
      <c r="A60" s="248" t="s">
        <v>276</v>
      </c>
      <c r="B60" s="249"/>
      <c r="C60" s="249"/>
      <c r="D60" s="249"/>
      <c r="E60" s="249"/>
      <c r="F60" s="249"/>
      <c r="G60" s="249"/>
      <c r="H60" s="249"/>
      <c r="I60" s="330"/>
      <c r="J60" s="4">
        <v>221</v>
      </c>
      <c r="K60" s="44">
        <v>0</v>
      </c>
      <c r="L60" s="44">
        <v>0</v>
      </c>
    </row>
    <row r="61" spans="1:12" s="3" customFormat="1" ht="13.5" customHeight="1">
      <c r="A61" s="248" t="s">
        <v>247</v>
      </c>
      <c r="B61" s="249"/>
      <c r="C61" s="249"/>
      <c r="D61" s="249"/>
      <c r="E61" s="249"/>
      <c r="F61" s="249"/>
      <c r="G61" s="249"/>
      <c r="H61" s="249"/>
      <c r="I61" s="330"/>
      <c r="J61" s="4">
        <v>222</v>
      </c>
      <c r="K61" s="44">
        <v>0</v>
      </c>
      <c r="L61" s="44">
        <v>0</v>
      </c>
    </row>
    <row r="62" spans="1:12" s="3" customFormat="1" ht="13.5" customHeight="1">
      <c r="A62" s="248" t="s">
        <v>239</v>
      </c>
      <c r="B62" s="249"/>
      <c r="C62" s="249"/>
      <c r="D62" s="249"/>
      <c r="E62" s="249"/>
      <c r="F62" s="249"/>
      <c r="G62" s="249"/>
      <c r="H62" s="249"/>
      <c r="I62" s="330"/>
      <c r="J62" s="4">
        <v>223</v>
      </c>
      <c r="K62" s="44">
        <v>0</v>
      </c>
      <c r="L62" s="44">
        <v>0</v>
      </c>
    </row>
    <row r="63" spans="1:12" s="3" customFormat="1" ht="13.5" customHeight="1">
      <c r="A63" s="248" t="s">
        <v>4</v>
      </c>
      <c r="B63" s="249"/>
      <c r="C63" s="249"/>
      <c r="D63" s="249"/>
      <c r="E63" s="249"/>
      <c r="F63" s="249"/>
      <c r="G63" s="249"/>
      <c r="H63" s="249"/>
      <c r="I63" s="330"/>
      <c r="J63" s="4">
        <v>224</v>
      </c>
      <c r="K63" s="44">
        <v>0</v>
      </c>
      <c r="L63" s="44">
        <v>0</v>
      </c>
    </row>
    <row r="64" spans="1:12" s="3" customFormat="1" ht="13.5" customHeight="1">
      <c r="A64" s="248" t="s">
        <v>217</v>
      </c>
      <c r="B64" s="249"/>
      <c r="C64" s="249"/>
      <c r="D64" s="249"/>
      <c r="E64" s="249"/>
      <c r="F64" s="249"/>
      <c r="G64" s="249"/>
      <c r="H64" s="249"/>
      <c r="I64" s="330"/>
      <c r="J64" s="4">
        <v>225</v>
      </c>
      <c r="K64" s="44">
        <v>0</v>
      </c>
      <c r="L64" s="44">
        <v>0</v>
      </c>
    </row>
    <row r="65" spans="1:12" s="3" customFormat="1" ht="13.5" customHeight="1">
      <c r="A65" s="273" t="s">
        <v>1692</v>
      </c>
      <c r="B65" s="274"/>
      <c r="C65" s="274"/>
      <c r="D65" s="274"/>
      <c r="E65" s="274"/>
      <c r="F65" s="274"/>
      <c r="G65" s="274"/>
      <c r="H65" s="274"/>
      <c r="I65" s="342"/>
      <c r="J65" s="5">
        <v>226</v>
      </c>
      <c r="K65" s="55">
        <f>SUM(K59:K64)</f>
        <v>0</v>
      </c>
      <c r="L65" s="55">
        <f>SUM(L59:L64)</f>
        <v>0</v>
      </c>
    </row>
    <row r="66" spans="1:12" s="3" customFormat="1" ht="15" customHeight="1">
      <c r="A66" s="343" t="s">
        <v>1480</v>
      </c>
      <c r="B66" s="344"/>
      <c r="C66" s="344"/>
      <c r="D66" s="344"/>
      <c r="E66" s="344"/>
      <c r="F66" s="344"/>
      <c r="G66" s="344"/>
      <c r="H66" s="344"/>
      <c r="I66" s="345"/>
      <c r="J66" s="346"/>
      <c r="K66" s="346"/>
      <c r="L66" s="347"/>
    </row>
    <row r="67" spans="1:12" s="3" customFormat="1" ht="13.5" customHeight="1">
      <c r="A67" s="348" t="s">
        <v>252</v>
      </c>
      <c r="B67" s="349"/>
      <c r="C67" s="349"/>
      <c r="D67" s="349"/>
      <c r="E67" s="349"/>
      <c r="F67" s="349"/>
      <c r="G67" s="349"/>
      <c r="H67" s="349"/>
      <c r="I67" s="350"/>
      <c r="J67" s="6">
        <v>227</v>
      </c>
      <c r="K67" s="42">
        <v>0</v>
      </c>
      <c r="L67" s="42">
        <v>0</v>
      </c>
    </row>
    <row r="68" spans="1:12" s="3" customFormat="1" ht="13.5" customHeight="1">
      <c r="A68" s="248" t="s">
        <v>263</v>
      </c>
      <c r="B68" s="249"/>
      <c r="C68" s="249"/>
      <c r="D68" s="249"/>
      <c r="E68" s="249"/>
      <c r="F68" s="249"/>
      <c r="G68" s="249"/>
      <c r="H68" s="249"/>
      <c r="I68" s="330"/>
      <c r="J68" s="4">
        <v>228</v>
      </c>
      <c r="K68" s="44">
        <v>0</v>
      </c>
      <c r="L68" s="44">
        <v>0</v>
      </c>
    </row>
    <row r="69" spans="1:12" s="3" customFormat="1" ht="13.5" customHeight="1">
      <c r="A69" s="248" t="s">
        <v>240</v>
      </c>
      <c r="B69" s="249"/>
      <c r="C69" s="249"/>
      <c r="D69" s="249"/>
      <c r="E69" s="249"/>
      <c r="F69" s="249"/>
      <c r="G69" s="249"/>
      <c r="H69" s="249"/>
      <c r="I69" s="330"/>
      <c r="J69" s="4">
        <v>229</v>
      </c>
      <c r="K69" s="44">
        <v>0</v>
      </c>
      <c r="L69" s="44">
        <v>0</v>
      </c>
    </row>
    <row r="70" spans="1:12" s="3" customFormat="1" ht="13.5" customHeight="1">
      <c r="A70" s="248" t="s">
        <v>230</v>
      </c>
      <c r="B70" s="249"/>
      <c r="C70" s="249"/>
      <c r="D70" s="249"/>
      <c r="E70" s="249"/>
      <c r="F70" s="249"/>
      <c r="G70" s="249"/>
      <c r="H70" s="249"/>
      <c r="I70" s="330"/>
      <c r="J70" s="4">
        <v>230</v>
      </c>
      <c r="K70" s="44">
        <v>0</v>
      </c>
      <c r="L70" s="44">
        <v>0</v>
      </c>
    </row>
    <row r="71" spans="1:12" s="3" customFormat="1" ht="13.5" customHeight="1">
      <c r="A71" s="248" t="s">
        <v>236</v>
      </c>
      <c r="B71" s="249"/>
      <c r="C71" s="249"/>
      <c r="D71" s="249"/>
      <c r="E71" s="249"/>
      <c r="F71" s="249"/>
      <c r="G71" s="249"/>
      <c r="H71" s="249"/>
      <c r="I71" s="330"/>
      <c r="J71" s="4">
        <v>231</v>
      </c>
      <c r="K71" s="44">
        <v>0</v>
      </c>
      <c r="L71" s="44">
        <v>0</v>
      </c>
    </row>
    <row r="72" spans="1:12" s="3" customFormat="1" ht="13.5" customHeight="1">
      <c r="A72" s="270" t="s">
        <v>1693</v>
      </c>
      <c r="B72" s="271"/>
      <c r="C72" s="271"/>
      <c r="D72" s="271"/>
      <c r="E72" s="271"/>
      <c r="F72" s="271"/>
      <c r="G72" s="271"/>
      <c r="H72" s="271"/>
      <c r="I72" s="341"/>
      <c r="J72" s="4">
        <v>232</v>
      </c>
      <c r="K72" s="43">
        <f>SUM(K67:K71)</f>
        <v>0</v>
      </c>
      <c r="L72" s="43">
        <f>SUM(L67:L71)</f>
        <v>0</v>
      </c>
    </row>
    <row r="73" spans="1:12" s="3" customFormat="1" ht="13.5" customHeight="1">
      <c r="A73" s="248" t="s">
        <v>198</v>
      </c>
      <c r="B73" s="249"/>
      <c r="C73" s="249"/>
      <c r="D73" s="249"/>
      <c r="E73" s="249"/>
      <c r="F73" s="249"/>
      <c r="G73" s="249"/>
      <c r="H73" s="249"/>
      <c r="I73" s="330"/>
      <c r="J73" s="4">
        <v>233</v>
      </c>
      <c r="K73" s="44">
        <v>318425</v>
      </c>
      <c r="L73" s="44">
        <v>226318</v>
      </c>
    </row>
    <row r="74" spans="1:12" s="3" customFormat="1" ht="13.5" customHeight="1">
      <c r="A74" s="248" t="s">
        <v>258</v>
      </c>
      <c r="B74" s="249"/>
      <c r="C74" s="249"/>
      <c r="D74" s="249"/>
      <c r="E74" s="249"/>
      <c r="F74" s="249"/>
      <c r="G74" s="249"/>
      <c r="H74" s="249"/>
      <c r="I74" s="330"/>
      <c r="J74" s="4">
        <v>234</v>
      </c>
      <c r="K74" s="44">
        <v>318425</v>
      </c>
      <c r="L74" s="44">
        <v>226318</v>
      </c>
    </row>
    <row r="75" spans="1:12" s="3" customFormat="1" ht="13.5" customHeight="1">
      <c r="A75" s="248" t="s">
        <v>233</v>
      </c>
      <c r="B75" s="249"/>
      <c r="C75" s="249"/>
      <c r="D75" s="249"/>
      <c r="E75" s="249"/>
      <c r="F75" s="249"/>
      <c r="G75" s="249"/>
      <c r="H75" s="249"/>
      <c r="I75" s="330"/>
      <c r="J75" s="4">
        <v>235</v>
      </c>
      <c r="K75" s="44">
        <v>0</v>
      </c>
      <c r="L75" s="44">
        <v>0</v>
      </c>
    </row>
    <row r="76" spans="1:12" s="3" customFormat="1" ht="13.5" customHeight="1">
      <c r="A76" s="248" t="s">
        <v>209</v>
      </c>
      <c r="B76" s="249"/>
      <c r="C76" s="249"/>
      <c r="D76" s="249"/>
      <c r="E76" s="249"/>
      <c r="F76" s="249"/>
      <c r="G76" s="249"/>
      <c r="H76" s="249"/>
      <c r="I76" s="330"/>
      <c r="J76" s="4">
        <v>236</v>
      </c>
      <c r="K76" s="44">
        <v>217605</v>
      </c>
      <c r="L76" s="44">
        <v>270791</v>
      </c>
    </row>
    <row r="77" spans="1:12" s="3" customFormat="1" ht="13.5" customHeight="1">
      <c r="A77" s="248" t="s">
        <v>266</v>
      </c>
      <c r="B77" s="249"/>
      <c r="C77" s="249"/>
      <c r="D77" s="249"/>
      <c r="E77" s="249"/>
      <c r="F77" s="249"/>
      <c r="G77" s="249"/>
      <c r="H77" s="249"/>
      <c r="I77" s="330"/>
      <c r="J77" s="4">
        <v>237</v>
      </c>
      <c r="K77" s="44">
        <v>217605</v>
      </c>
      <c r="L77" s="44">
        <v>270791</v>
      </c>
    </row>
    <row r="78" spans="1:12" s="3" customFormat="1" ht="13.5" customHeight="1">
      <c r="A78" s="248" t="s">
        <v>237</v>
      </c>
      <c r="B78" s="249"/>
      <c r="C78" s="249"/>
      <c r="D78" s="249"/>
      <c r="E78" s="249"/>
      <c r="F78" s="249"/>
      <c r="G78" s="249"/>
      <c r="H78" s="249"/>
      <c r="I78" s="330"/>
      <c r="J78" s="4">
        <v>238</v>
      </c>
      <c r="K78" s="44">
        <v>0</v>
      </c>
      <c r="L78" s="44">
        <v>0</v>
      </c>
    </row>
    <row r="79" spans="1:12" s="3" customFormat="1" ht="13.5" customHeight="1">
      <c r="A79" s="273" t="s">
        <v>1694</v>
      </c>
      <c r="B79" s="274"/>
      <c r="C79" s="274"/>
      <c r="D79" s="274"/>
      <c r="E79" s="274"/>
      <c r="F79" s="274"/>
      <c r="G79" s="274"/>
      <c r="H79" s="274"/>
      <c r="I79" s="342"/>
      <c r="J79" s="4">
        <v>239</v>
      </c>
      <c r="K79" s="55">
        <f>SUM(K73:K78)</f>
        <v>1072060</v>
      </c>
      <c r="L79" s="55">
        <f>SUM(L73:L78)</f>
        <v>994218</v>
      </c>
    </row>
    <row r="80" spans="1:12" s="3" customFormat="1" ht="15" customHeight="1">
      <c r="A80" s="343" t="s">
        <v>1824</v>
      </c>
      <c r="B80" s="344"/>
      <c r="C80" s="344"/>
      <c r="D80" s="344"/>
      <c r="E80" s="344"/>
      <c r="F80" s="344"/>
      <c r="G80" s="344"/>
      <c r="H80" s="344"/>
      <c r="I80" s="345"/>
      <c r="J80" s="345"/>
      <c r="K80" s="345"/>
      <c r="L80" s="351"/>
    </row>
    <row r="81" spans="1:12" s="3" customFormat="1" ht="13.5" customHeight="1">
      <c r="A81" s="348" t="s">
        <v>1803</v>
      </c>
      <c r="B81" s="349"/>
      <c r="C81" s="349"/>
      <c r="D81" s="349"/>
      <c r="E81" s="349"/>
      <c r="F81" s="349"/>
      <c r="G81" s="349"/>
      <c r="H81" s="349"/>
      <c r="I81" s="350"/>
      <c r="J81" s="6">
        <v>240</v>
      </c>
      <c r="K81" s="42">
        <v>0</v>
      </c>
      <c r="L81" s="42">
        <v>0</v>
      </c>
    </row>
    <row r="82" spans="1:12" s="3" customFormat="1" ht="27.75" customHeight="1">
      <c r="A82" s="248" t="s">
        <v>34</v>
      </c>
      <c r="B82" s="249"/>
      <c r="C82" s="249"/>
      <c r="D82" s="249"/>
      <c r="E82" s="249"/>
      <c r="F82" s="249"/>
      <c r="G82" s="249"/>
      <c r="H82" s="249"/>
      <c r="I82" s="330"/>
      <c r="J82" s="4">
        <v>241</v>
      </c>
      <c r="K82" s="44">
        <v>0</v>
      </c>
      <c r="L82" s="44">
        <v>0</v>
      </c>
    </row>
    <row r="83" spans="1:12" s="3" customFormat="1" ht="13.5" customHeight="1">
      <c r="A83" s="248" t="s">
        <v>140</v>
      </c>
      <c r="B83" s="249"/>
      <c r="C83" s="249"/>
      <c r="D83" s="249"/>
      <c r="E83" s="249"/>
      <c r="F83" s="249"/>
      <c r="G83" s="249"/>
      <c r="H83" s="249"/>
      <c r="I83" s="330"/>
      <c r="J83" s="4">
        <v>242</v>
      </c>
      <c r="K83" s="44">
        <v>0</v>
      </c>
      <c r="L83" s="44">
        <v>0</v>
      </c>
    </row>
    <row r="84" spans="1:12" s="3" customFormat="1" ht="13.5" customHeight="1">
      <c r="A84" s="248" t="s">
        <v>224</v>
      </c>
      <c r="B84" s="249"/>
      <c r="C84" s="249"/>
      <c r="D84" s="249"/>
      <c r="E84" s="249"/>
      <c r="F84" s="249"/>
      <c r="G84" s="249"/>
      <c r="H84" s="249"/>
      <c r="I84" s="330"/>
      <c r="J84" s="4">
        <v>243</v>
      </c>
      <c r="K84" s="44">
        <v>0</v>
      </c>
      <c r="L84" s="44">
        <v>0</v>
      </c>
    </row>
    <row r="85" spans="1:12" s="3" customFormat="1" ht="13.5" customHeight="1">
      <c r="A85" s="248" t="s">
        <v>267</v>
      </c>
      <c r="B85" s="249"/>
      <c r="C85" s="249"/>
      <c r="D85" s="249"/>
      <c r="E85" s="249"/>
      <c r="F85" s="249"/>
      <c r="G85" s="249"/>
      <c r="H85" s="249"/>
      <c r="I85" s="330"/>
      <c r="J85" s="4">
        <v>244</v>
      </c>
      <c r="K85" s="44">
        <v>1498269</v>
      </c>
      <c r="L85" s="44">
        <v>697004</v>
      </c>
    </row>
    <row r="86" spans="1:12" s="3" customFormat="1" ht="13.5" customHeight="1">
      <c r="A86" s="248" t="s">
        <v>212</v>
      </c>
      <c r="B86" s="249"/>
      <c r="C86" s="249"/>
      <c r="D86" s="249"/>
      <c r="E86" s="249"/>
      <c r="F86" s="249"/>
      <c r="G86" s="249"/>
      <c r="H86" s="249"/>
      <c r="I86" s="330"/>
      <c r="J86" s="4">
        <v>245</v>
      </c>
      <c r="K86" s="44">
        <v>0</v>
      </c>
      <c r="L86" s="44">
        <v>0</v>
      </c>
    </row>
    <row r="87" spans="1:12" s="3" customFormat="1" ht="13.5" customHeight="1">
      <c r="A87" s="248" t="s">
        <v>188</v>
      </c>
      <c r="B87" s="249"/>
      <c r="C87" s="249"/>
      <c r="D87" s="249"/>
      <c r="E87" s="249"/>
      <c r="F87" s="249"/>
      <c r="G87" s="249"/>
      <c r="H87" s="249"/>
      <c r="I87" s="330"/>
      <c r="J87" s="4">
        <v>246</v>
      </c>
      <c r="K87" s="44">
        <v>0</v>
      </c>
      <c r="L87" s="44">
        <v>0</v>
      </c>
    </row>
    <row r="88" spans="1:12" s="3" customFormat="1" ht="13.5" customHeight="1">
      <c r="A88" s="248" t="s">
        <v>1842</v>
      </c>
      <c r="B88" s="249"/>
      <c r="C88" s="249"/>
      <c r="D88" s="249"/>
      <c r="E88" s="249"/>
      <c r="F88" s="249"/>
      <c r="G88" s="249"/>
      <c r="H88" s="249"/>
      <c r="I88" s="330"/>
      <c r="J88" s="4">
        <v>247</v>
      </c>
      <c r="K88" s="44">
        <v>0</v>
      </c>
      <c r="L88" s="44">
        <v>0</v>
      </c>
    </row>
    <row r="89" spans="1:12" s="3" customFormat="1" ht="13.5" customHeight="1">
      <c r="A89" s="248" t="s">
        <v>213</v>
      </c>
      <c r="B89" s="249"/>
      <c r="C89" s="249"/>
      <c r="D89" s="249"/>
      <c r="E89" s="249"/>
      <c r="F89" s="249"/>
      <c r="G89" s="249"/>
      <c r="H89" s="249"/>
      <c r="I89" s="330"/>
      <c r="J89" s="4">
        <v>248</v>
      </c>
      <c r="K89" s="44">
        <v>0</v>
      </c>
      <c r="L89" s="44">
        <v>0</v>
      </c>
    </row>
    <row r="90" spans="1:12" s="3" customFormat="1" ht="13.5" customHeight="1">
      <c r="A90" s="248" t="s">
        <v>80</v>
      </c>
      <c r="B90" s="249"/>
      <c r="C90" s="249"/>
      <c r="D90" s="249"/>
      <c r="E90" s="249"/>
      <c r="F90" s="249"/>
      <c r="G90" s="249"/>
      <c r="H90" s="249"/>
      <c r="I90" s="330"/>
      <c r="J90" s="4">
        <v>249</v>
      </c>
      <c r="K90" s="44">
        <v>1054571</v>
      </c>
      <c r="L90" s="44">
        <v>2018124</v>
      </c>
    </row>
    <row r="91" spans="1:14" s="3" customFormat="1" ht="13.5" customHeight="1">
      <c r="A91" s="270" t="s">
        <v>1695</v>
      </c>
      <c r="B91" s="271"/>
      <c r="C91" s="271"/>
      <c r="D91" s="271"/>
      <c r="E91" s="271"/>
      <c r="F91" s="271"/>
      <c r="G91" s="271"/>
      <c r="H91" s="271"/>
      <c r="I91" s="341"/>
      <c r="J91" s="4">
        <v>250</v>
      </c>
      <c r="K91" s="43">
        <f>SUM(K81:K90)</f>
        <v>2552840</v>
      </c>
      <c r="L91" s="43">
        <f>SUM(L81:L90)</f>
        <v>2715128</v>
      </c>
      <c r="N91" s="144"/>
    </row>
    <row r="92" spans="1:14" s="3" customFormat="1" ht="13.5" customHeight="1">
      <c r="A92" s="248" t="s">
        <v>199</v>
      </c>
      <c r="B92" s="249"/>
      <c r="C92" s="249"/>
      <c r="D92" s="249"/>
      <c r="E92" s="249"/>
      <c r="F92" s="249"/>
      <c r="G92" s="249"/>
      <c r="H92" s="249"/>
      <c r="I92" s="330"/>
      <c r="J92" s="4">
        <v>251</v>
      </c>
      <c r="K92" s="44">
        <v>1000000</v>
      </c>
      <c r="L92" s="44">
        <v>540000</v>
      </c>
      <c r="N92" s="144"/>
    </row>
    <row r="93" spans="1:14" s="3" customFormat="1" ht="13.5" customHeight="1">
      <c r="A93" s="248" t="s">
        <v>225</v>
      </c>
      <c r="B93" s="249"/>
      <c r="C93" s="249"/>
      <c r="D93" s="249"/>
      <c r="E93" s="249"/>
      <c r="F93" s="249"/>
      <c r="G93" s="249"/>
      <c r="H93" s="249"/>
      <c r="I93" s="330"/>
      <c r="J93" s="4">
        <v>252</v>
      </c>
      <c r="K93" s="44">
        <v>116266</v>
      </c>
      <c r="L93" s="44">
        <v>81913</v>
      </c>
      <c r="N93" s="144"/>
    </row>
    <row r="94" spans="1:14" s="3" customFormat="1" ht="13.5" customHeight="1">
      <c r="A94" s="248" t="s">
        <v>60</v>
      </c>
      <c r="B94" s="249"/>
      <c r="C94" s="249"/>
      <c r="D94" s="249"/>
      <c r="E94" s="249"/>
      <c r="F94" s="249"/>
      <c r="G94" s="249"/>
      <c r="H94" s="249"/>
      <c r="I94" s="330"/>
      <c r="J94" s="4">
        <v>253</v>
      </c>
      <c r="K94" s="44">
        <v>0</v>
      </c>
      <c r="L94" s="44">
        <v>0</v>
      </c>
      <c r="N94" s="144"/>
    </row>
    <row r="95" spans="1:14" s="3" customFormat="1" ht="13.5" customHeight="1">
      <c r="A95" s="248" t="s">
        <v>181</v>
      </c>
      <c r="B95" s="249"/>
      <c r="C95" s="249"/>
      <c r="D95" s="249"/>
      <c r="E95" s="249"/>
      <c r="F95" s="249"/>
      <c r="G95" s="249"/>
      <c r="H95" s="249"/>
      <c r="I95" s="330"/>
      <c r="J95" s="4">
        <v>254</v>
      </c>
      <c r="K95" s="44">
        <v>0</v>
      </c>
      <c r="L95" s="44">
        <v>0</v>
      </c>
      <c r="N95" s="144"/>
    </row>
    <row r="96" spans="1:14" s="3" customFormat="1" ht="13.5" customHeight="1">
      <c r="A96" s="270" t="s">
        <v>1696</v>
      </c>
      <c r="B96" s="271"/>
      <c r="C96" s="271"/>
      <c r="D96" s="271"/>
      <c r="E96" s="271"/>
      <c r="F96" s="271"/>
      <c r="G96" s="271"/>
      <c r="H96" s="271"/>
      <c r="I96" s="341"/>
      <c r="J96" s="4">
        <v>255</v>
      </c>
      <c r="K96" s="43">
        <f>SUM(K92:K95)</f>
        <v>1116266</v>
      </c>
      <c r="L96" s="43">
        <f>SUM(L92:L95)</f>
        <v>621913</v>
      </c>
      <c r="N96" s="144"/>
    </row>
    <row r="97" spans="1:14" s="3" customFormat="1" ht="13.5" customHeight="1">
      <c r="A97" s="248" t="s">
        <v>1737</v>
      </c>
      <c r="B97" s="249"/>
      <c r="C97" s="249"/>
      <c r="D97" s="249"/>
      <c r="E97" s="249"/>
      <c r="F97" s="249"/>
      <c r="G97" s="249"/>
      <c r="H97" s="249"/>
      <c r="I97" s="330"/>
      <c r="J97" s="4">
        <v>256</v>
      </c>
      <c r="K97" s="44">
        <v>2552840</v>
      </c>
      <c r="L97" s="44">
        <v>2020312</v>
      </c>
      <c r="N97" s="144"/>
    </row>
    <row r="98" spans="1:14" s="3" customFormat="1" ht="13.5" customHeight="1">
      <c r="A98" s="248" t="s">
        <v>1779</v>
      </c>
      <c r="B98" s="249"/>
      <c r="C98" s="249"/>
      <c r="D98" s="249"/>
      <c r="E98" s="249"/>
      <c r="F98" s="249"/>
      <c r="G98" s="249"/>
      <c r="H98" s="249"/>
      <c r="I98" s="330"/>
      <c r="J98" s="4">
        <v>257</v>
      </c>
      <c r="K98" s="44">
        <v>0</v>
      </c>
      <c r="L98" s="44">
        <v>0</v>
      </c>
      <c r="N98" s="144"/>
    </row>
    <row r="99" spans="1:14" s="3" customFormat="1" ht="13.5" customHeight="1">
      <c r="A99" s="270" t="s">
        <v>103</v>
      </c>
      <c r="B99" s="271"/>
      <c r="C99" s="271"/>
      <c r="D99" s="271"/>
      <c r="E99" s="271"/>
      <c r="F99" s="271"/>
      <c r="G99" s="271"/>
      <c r="H99" s="271"/>
      <c r="I99" s="341"/>
      <c r="J99" s="4">
        <v>258</v>
      </c>
      <c r="K99" s="43">
        <f>SUM(K97:K98)</f>
        <v>2552840</v>
      </c>
      <c r="L99" s="43">
        <f>SUM(L97:L98)</f>
        <v>2020312</v>
      </c>
      <c r="N99" s="144"/>
    </row>
    <row r="100" spans="1:12" s="3" customFormat="1" ht="13.5" customHeight="1">
      <c r="A100" s="248" t="s">
        <v>1837</v>
      </c>
      <c r="B100" s="249"/>
      <c r="C100" s="249"/>
      <c r="D100" s="249"/>
      <c r="E100" s="249"/>
      <c r="F100" s="249"/>
      <c r="G100" s="249"/>
      <c r="H100" s="249"/>
      <c r="I100" s="352"/>
      <c r="J100" s="4">
        <v>259</v>
      </c>
      <c r="K100" s="44">
        <v>66074</v>
      </c>
      <c r="L100" s="44">
        <v>60316</v>
      </c>
    </row>
    <row r="101" spans="1:12" s="3" customFormat="1" ht="13.5" customHeight="1">
      <c r="A101" s="248" t="s">
        <v>131</v>
      </c>
      <c r="B101" s="249"/>
      <c r="C101" s="249"/>
      <c r="D101" s="249"/>
      <c r="E101" s="249"/>
      <c r="F101" s="249"/>
      <c r="G101" s="249"/>
      <c r="H101" s="249"/>
      <c r="I101" s="330"/>
      <c r="J101" s="4">
        <v>260</v>
      </c>
      <c r="K101" s="44">
        <v>0</v>
      </c>
      <c r="L101" s="44">
        <v>0</v>
      </c>
    </row>
    <row r="102" spans="1:12" s="3" customFormat="1" ht="27.75" customHeight="1">
      <c r="A102" s="248" t="s">
        <v>36</v>
      </c>
      <c r="B102" s="249"/>
      <c r="C102" s="249"/>
      <c r="D102" s="249"/>
      <c r="E102" s="249"/>
      <c r="F102" s="249"/>
      <c r="G102" s="249"/>
      <c r="H102" s="249"/>
      <c r="I102" s="330"/>
      <c r="J102" s="4">
        <v>261</v>
      </c>
      <c r="K102" s="44">
        <v>0</v>
      </c>
      <c r="L102" s="44">
        <v>0</v>
      </c>
    </row>
    <row r="103" spans="1:12" s="3" customFormat="1" ht="13.5" customHeight="1">
      <c r="A103" s="248" t="s">
        <v>248</v>
      </c>
      <c r="B103" s="249"/>
      <c r="C103" s="249"/>
      <c r="D103" s="249"/>
      <c r="E103" s="249"/>
      <c r="F103" s="249"/>
      <c r="G103" s="249"/>
      <c r="H103" s="249"/>
      <c r="I103" s="330"/>
      <c r="J103" s="4">
        <v>262</v>
      </c>
      <c r="K103" s="44">
        <v>157731</v>
      </c>
      <c r="L103" s="44">
        <v>47706</v>
      </c>
    </row>
    <row r="104" spans="1:12" s="3" customFormat="1" ht="13.5" customHeight="1">
      <c r="A104" s="248" t="s">
        <v>218</v>
      </c>
      <c r="B104" s="249"/>
      <c r="C104" s="249"/>
      <c r="D104" s="249"/>
      <c r="E104" s="249"/>
      <c r="F104" s="249"/>
      <c r="G104" s="249"/>
      <c r="H104" s="249"/>
      <c r="I104" s="330"/>
      <c r="J104" s="4">
        <v>263</v>
      </c>
      <c r="K104" s="44">
        <v>824152</v>
      </c>
      <c r="L104" s="44">
        <v>370355</v>
      </c>
    </row>
    <row r="105" spans="1:12" s="3" customFormat="1" ht="13.5" customHeight="1">
      <c r="A105" s="248" t="s">
        <v>170</v>
      </c>
      <c r="B105" s="249"/>
      <c r="C105" s="249"/>
      <c r="D105" s="249"/>
      <c r="E105" s="249"/>
      <c r="F105" s="249"/>
      <c r="G105" s="249"/>
      <c r="H105" s="249"/>
      <c r="I105" s="330"/>
      <c r="J105" s="4">
        <v>264</v>
      </c>
      <c r="K105" s="44">
        <v>10628</v>
      </c>
      <c r="L105" s="44">
        <v>2251</v>
      </c>
    </row>
    <row r="106" spans="1:12" s="3" customFormat="1" ht="13.5" customHeight="1">
      <c r="A106" s="248" t="s">
        <v>277</v>
      </c>
      <c r="B106" s="249"/>
      <c r="C106" s="249"/>
      <c r="D106" s="249"/>
      <c r="E106" s="249"/>
      <c r="F106" s="249"/>
      <c r="G106" s="249"/>
      <c r="H106" s="249"/>
      <c r="I106" s="330"/>
      <c r="J106" s="4">
        <v>265</v>
      </c>
      <c r="K106" s="44">
        <v>0</v>
      </c>
      <c r="L106" s="44">
        <v>0</v>
      </c>
    </row>
    <row r="107" spans="1:12" s="3" customFormat="1" ht="27.75" customHeight="1">
      <c r="A107" s="248" t="s">
        <v>40</v>
      </c>
      <c r="B107" s="249"/>
      <c r="C107" s="249"/>
      <c r="D107" s="249"/>
      <c r="E107" s="249"/>
      <c r="F107" s="249"/>
      <c r="G107" s="249"/>
      <c r="H107" s="249"/>
      <c r="I107" s="330"/>
      <c r="J107" s="4">
        <v>266</v>
      </c>
      <c r="K107" s="44">
        <v>0</v>
      </c>
      <c r="L107" s="44">
        <v>0</v>
      </c>
    </row>
    <row r="108" spans="1:12" s="3" customFormat="1" ht="13.5" customHeight="1">
      <c r="A108" s="248" t="s">
        <v>246</v>
      </c>
      <c r="B108" s="249"/>
      <c r="C108" s="249"/>
      <c r="D108" s="249"/>
      <c r="E108" s="249"/>
      <c r="F108" s="249"/>
      <c r="G108" s="249"/>
      <c r="H108" s="249"/>
      <c r="I108" s="330"/>
      <c r="J108" s="4">
        <v>267</v>
      </c>
      <c r="K108" s="44">
        <v>0</v>
      </c>
      <c r="L108" s="44">
        <v>0</v>
      </c>
    </row>
    <row r="109" spans="1:12" s="3" customFormat="1" ht="13.5" customHeight="1">
      <c r="A109" s="248" t="s">
        <v>109</v>
      </c>
      <c r="B109" s="249"/>
      <c r="C109" s="249"/>
      <c r="D109" s="249"/>
      <c r="E109" s="249"/>
      <c r="F109" s="249"/>
      <c r="G109" s="249"/>
      <c r="H109" s="249"/>
      <c r="I109" s="330"/>
      <c r="J109" s="4">
        <v>268</v>
      </c>
      <c r="K109" s="44">
        <v>0</v>
      </c>
      <c r="L109" s="44">
        <v>0</v>
      </c>
    </row>
    <row r="110" spans="1:12" s="3" customFormat="1" ht="13.5" customHeight="1">
      <c r="A110" s="248" t="s">
        <v>1729</v>
      </c>
      <c r="B110" s="249"/>
      <c r="C110" s="249"/>
      <c r="D110" s="249"/>
      <c r="E110" s="249"/>
      <c r="F110" s="249"/>
      <c r="G110" s="249"/>
      <c r="H110" s="249"/>
      <c r="I110" s="330"/>
      <c r="J110" s="4">
        <v>269</v>
      </c>
      <c r="K110" s="44">
        <v>8203</v>
      </c>
      <c r="L110" s="44">
        <v>23368</v>
      </c>
    </row>
    <row r="111" spans="1:12" s="3" customFormat="1" ht="13.5" customHeight="1">
      <c r="A111" s="248" t="s">
        <v>51</v>
      </c>
      <c r="B111" s="249"/>
      <c r="C111" s="249"/>
      <c r="D111" s="249"/>
      <c r="E111" s="249"/>
      <c r="F111" s="249"/>
      <c r="G111" s="249"/>
      <c r="H111" s="249"/>
      <c r="I111" s="330"/>
      <c r="J111" s="4">
        <v>270</v>
      </c>
      <c r="K111" s="44">
        <v>0</v>
      </c>
      <c r="L111" s="44">
        <v>0</v>
      </c>
    </row>
    <row r="112" spans="1:12" s="3" customFormat="1" ht="13.5" customHeight="1">
      <c r="A112" s="248" t="s">
        <v>1546</v>
      </c>
      <c r="B112" s="249"/>
      <c r="C112" s="249"/>
      <c r="D112" s="249"/>
      <c r="E112" s="249"/>
      <c r="F112" s="249"/>
      <c r="G112" s="249"/>
      <c r="H112" s="249"/>
      <c r="I112" s="330"/>
      <c r="J112" s="4">
        <v>271</v>
      </c>
      <c r="K112" s="44">
        <v>0</v>
      </c>
      <c r="L112" s="44">
        <v>0</v>
      </c>
    </row>
    <row r="113" spans="1:12" s="3" customFormat="1" ht="13.5" customHeight="1">
      <c r="A113" s="248" t="s">
        <v>99</v>
      </c>
      <c r="B113" s="249"/>
      <c r="C113" s="249"/>
      <c r="D113" s="249"/>
      <c r="E113" s="249"/>
      <c r="F113" s="249"/>
      <c r="G113" s="249"/>
      <c r="H113" s="249"/>
      <c r="I113" s="330"/>
      <c r="J113" s="4">
        <v>272</v>
      </c>
      <c r="K113" s="44">
        <v>284433</v>
      </c>
      <c r="L113" s="44">
        <v>0</v>
      </c>
    </row>
    <row r="114" spans="1:12" s="3" customFormat="1" ht="13.5" customHeight="1">
      <c r="A114" s="248" t="s">
        <v>1639</v>
      </c>
      <c r="B114" s="249"/>
      <c r="C114" s="249"/>
      <c r="D114" s="249"/>
      <c r="E114" s="249"/>
      <c r="F114" s="249"/>
      <c r="G114" s="249"/>
      <c r="H114" s="249"/>
      <c r="I114" s="330"/>
      <c r="J114" s="4">
        <v>273</v>
      </c>
      <c r="K114" s="44">
        <v>0</v>
      </c>
      <c r="L114" s="44">
        <v>0</v>
      </c>
    </row>
    <row r="115" spans="1:12" s="3" customFormat="1" ht="13.5" customHeight="1">
      <c r="A115" s="248" t="s">
        <v>205</v>
      </c>
      <c r="B115" s="249"/>
      <c r="C115" s="249"/>
      <c r="D115" s="249"/>
      <c r="E115" s="249"/>
      <c r="F115" s="249"/>
      <c r="G115" s="249"/>
      <c r="H115" s="249"/>
      <c r="I115" s="330"/>
      <c r="J115" s="4">
        <v>274</v>
      </c>
      <c r="K115" s="44">
        <v>35160</v>
      </c>
      <c r="L115" s="44">
        <v>33174</v>
      </c>
    </row>
    <row r="116" spans="1:12" s="3" customFormat="1" ht="13.5" customHeight="1">
      <c r="A116" s="248" t="s">
        <v>1547</v>
      </c>
      <c r="B116" s="249"/>
      <c r="C116" s="249"/>
      <c r="D116" s="249"/>
      <c r="E116" s="249"/>
      <c r="F116" s="249"/>
      <c r="G116" s="249"/>
      <c r="H116" s="249"/>
      <c r="I116" s="330"/>
      <c r="J116" s="4">
        <v>275</v>
      </c>
      <c r="K116" s="44">
        <v>0</v>
      </c>
      <c r="L116" s="44">
        <v>0</v>
      </c>
    </row>
    <row r="117" spans="1:12" s="3" customFormat="1" ht="27.75" customHeight="1">
      <c r="A117" s="248" t="s">
        <v>43</v>
      </c>
      <c r="B117" s="249"/>
      <c r="C117" s="249"/>
      <c r="D117" s="249"/>
      <c r="E117" s="249"/>
      <c r="F117" s="249"/>
      <c r="G117" s="249"/>
      <c r="H117" s="249"/>
      <c r="I117" s="330"/>
      <c r="J117" s="4">
        <v>276</v>
      </c>
      <c r="K117" s="44">
        <v>7664</v>
      </c>
      <c r="L117" s="44">
        <v>14471</v>
      </c>
    </row>
    <row r="118" spans="1:12" s="3" customFormat="1" ht="13.5" customHeight="1">
      <c r="A118" s="270" t="s">
        <v>1755</v>
      </c>
      <c r="B118" s="271"/>
      <c r="C118" s="271"/>
      <c r="D118" s="271"/>
      <c r="E118" s="271"/>
      <c r="F118" s="271"/>
      <c r="G118" s="271"/>
      <c r="H118" s="271"/>
      <c r="I118" s="341"/>
      <c r="J118" s="4">
        <v>277</v>
      </c>
      <c r="K118" s="43">
        <f>SUM(K100:K117)</f>
        <v>1394045</v>
      </c>
      <c r="L118" s="43">
        <f>SUM(L100:L117)</f>
        <v>551641</v>
      </c>
    </row>
    <row r="119" spans="1:12" s="3" customFormat="1" ht="13.5" customHeight="1">
      <c r="A119" s="248" t="s">
        <v>147</v>
      </c>
      <c r="B119" s="249"/>
      <c r="C119" s="249"/>
      <c r="D119" s="249"/>
      <c r="E119" s="249"/>
      <c r="F119" s="249"/>
      <c r="G119" s="249"/>
      <c r="H119" s="249"/>
      <c r="I119" s="330"/>
      <c r="J119" s="4">
        <v>278</v>
      </c>
      <c r="K119" s="44">
        <v>0</v>
      </c>
      <c r="L119" s="44">
        <v>0</v>
      </c>
    </row>
    <row r="120" spans="1:12" s="3" customFormat="1" ht="27.75" customHeight="1">
      <c r="A120" s="248" t="s">
        <v>173</v>
      </c>
      <c r="B120" s="249"/>
      <c r="C120" s="249"/>
      <c r="D120" s="249"/>
      <c r="E120" s="249"/>
      <c r="F120" s="249"/>
      <c r="G120" s="249"/>
      <c r="H120" s="249"/>
      <c r="I120" s="330"/>
      <c r="J120" s="4">
        <v>279</v>
      </c>
      <c r="K120" s="44">
        <v>0</v>
      </c>
      <c r="L120" s="44">
        <v>0</v>
      </c>
    </row>
    <row r="121" spans="1:12" s="3" customFormat="1" ht="13.5" customHeight="1">
      <c r="A121" s="248" t="s">
        <v>1730</v>
      </c>
      <c r="B121" s="249"/>
      <c r="C121" s="249"/>
      <c r="D121" s="249"/>
      <c r="E121" s="249"/>
      <c r="F121" s="249"/>
      <c r="G121" s="249"/>
      <c r="H121" s="249"/>
      <c r="I121" s="330"/>
      <c r="J121" s="4">
        <v>280</v>
      </c>
      <c r="K121" s="44">
        <v>0</v>
      </c>
      <c r="L121" s="44">
        <v>0</v>
      </c>
    </row>
    <row r="122" spans="1:12" s="3" customFormat="1" ht="13.5" customHeight="1">
      <c r="A122" s="270" t="s">
        <v>1697</v>
      </c>
      <c r="B122" s="271"/>
      <c r="C122" s="271"/>
      <c r="D122" s="271"/>
      <c r="E122" s="271"/>
      <c r="F122" s="271"/>
      <c r="G122" s="271"/>
      <c r="H122" s="271"/>
      <c r="I122" s="341"/>
      <c r="J122" s="4">
        <v>281</v>
      </c>
      <c r="K122" s="43">
        <f>SUM(K119:K121)</f>
        <v>0</v>
      </c>
      <c r="L122" s="43">
        <f>SUM(L119:L121)</f>
        <v>0</v>
      </c>
    </row>
    <row r="123" spans="1:12" s="3" customFormat="1" ht="13.5" customHeight="1">
      <c r="A123" s="248" t="s">
        <v>219</v>
      </c>
      <c r="B123" s="249"/>
      <c r="C123" s="249"/>
      <c r="D123" s="249"/>
      <c r="E123" s="249"/>
      <c r="F123" s="249"/>
      <c r="G123" s="249"/>
      <c r="H123" s="249"/>
      <c r="I123" s="330"/>
      <c r="J123" s="4">
        <v>282</v>
      </c>
      <c r="K123" s="44">
        <v>0</v>
      </c>
      <c r="L123" s="44">
        <v>0</v>
      </c>
    </row>
    <row r="124" spans="1:12" s="3" customFormat="1" ht="19.5" customHeight="1">
      <c r="A124" s="248" t="s">
        <v>214</v>
      </c>
      <c r="B124" s="249"/>
      <c r="C124" s="249"/>
      <c r="D124" s="249"/>
      <c r="E124" s="249"/>
      <c r="F124" s="249"/>
      <c r="G124" s="249"/>
      <c r="H124" s="249"/>
      <c r="I124" s="330"/>
      <c r="J124" s="4">
        <v>283</v>
      </c>
      <c r="K124" s="44">
        <v>0</v>
      </c>
      <c r="L124" s="44">
        <v>0</v>
      </c>
    </row>
    <row r="125" spans="1:12" s="3" customFormat="1" ht="13.5" customHeight="1">
      <c r="A125" s="248" t="s">
        <v>200</v>
      </c>
      <c r="B125" s="249"/>
      <c r="C125" s="249"/>
      <c r="D125" s="249"/>
      <c r="E125" s="249"/>
      <c r="F125" s="249"/>
      <c r="G125" s="249"/>
      <c r="H125" s="249"/>
      <c r="I125" s="330"/>
      <c r="J125" s="4">
        <v>284</v>
      </c>
      <c r="K125" s="44">
        <v>0</v>
      </c>
      <c r="L125" s="44">
        <v>0</v>
      </c>
    </row>
    <row r="126" spans="1:12" s="3" customFormat="1" ht="27.75" customHeight="1">
      <c r="A126" s="248" t="s">
        <v>32</v>
      </c>
      <c r="B126" s="249"/>
      <c r="C126" s="249"/>
      <c r="D126" s="249"/>
      <c r="E126" s="249"/>
      <c r="F126" s="249"/>
      <c r="G126" s="249"/>
      <c r="H126" s="249"/>
      <c r="I126" s="330"/>
      <c r="J126" s="4">
        <v>285</v>
      </c>
      <c r="K126" s="44">
        <v>0</v>
      </c>
      <c r="L126" s="44">
        <v>0</v>
      </c>
    </row>
    <row r="127" spans="1:12" s="3" customFormat="1" ht="13.5" customHeight="1">
      <c r="A127" s="270" t="s">
        <v>1698</v>
      </c>
      <c r="B127" s="271"/>
      <c r="C127" s="271"/>
      <c r="D127" s="271"/>
      <c r="E127" s="271"/>
      <c r="F127" s="271"/>
      <c r="G127" s="271"/>
      <c r="H127" s="271"/>
      <c r="I127" s="341"/>
      <c r="J127" s="4">
        <v>286</v>
      </c>
      <c r="K127" s="43">
        <f>SUM(K123:K126)</f>
        <v>0</v>
      </c>
      <c r="L127" s="43">
        <f>SUM(L123:L126)</f>
        <v>0</v>
      </c>
    </row>
    <row r="128" spans="1:12" s="3" customFormat="1" ht="13.5" customHeight="1">
      <c r="A128" s="248" t="s">
        <v>19</v>
      </c>
      <c r="B128" s="249"/>
      <c r="C128" s="249"/>
      <c r="D128" s="249"/>
      <c r="E128" s="249"/>
      <c r="F128" s="249"/>
      <c r="G128" s="249"/>
      <c r="H128" s="249"/>
      <c r="I128" s="330"/>
      <c r="J128" s="4">
        <v>287</v>
      </c>
      <c r="K128" s="44">
        <v>72903</v>
      </c>
      <c r="L128" s="44">
        <v>217338</v>
      </c>
    </row>
    <row r="129" spans="1:12" s="3" customFormat="1" ht="27.75" customHeight="1">
      <c r="A129" s="248" t="s">
        <v>38</v>
      </c>
      <c r="B129" s="249"/>
      <c r="C129" s="249"/>
      <c r="D129" s="249"/>
      <c r="E129" s="249"/>
      <c r="F129" s="249"/>
      <c r="G129" s="249"/>
      <c r="H129" s="249"/>
      <c r="I129" s="330"/>
      <c r="J129" s="4">
        <v>288</v>
      </c>
      <c r="K129" s="44">
        <v>0</v>
      </c>
      <c r="L129" s="44">
        <v>0</v>
      </c>
    </row>
    <row r="130" spans="1:12" s="3" customFormat="1" ht="13.5" customHeight="1">
      <c r="A130" s="248" t="s">
        <v>226</v>
      </c>
      <c r="B130" s="249"/>
      <c r="C130" s="249"/>
      <c r="D130" s="249"/>
      <c r="E130" s="249"/>
      <c r="F130" s="249"/>
      <c r="G130" s="249"/>
      <c r="H130" s="249"/>
      <c r="I130" s="330"/>
      <c r="J130" s="4">
        <v>289</v>
      </c>
      <c r="K130" s="44">
        <v>385</v>
      </c>
      <c r="L130" s="44">
        <v>256</v>
      </c>
    </row>
    <row r="131" spans="1:12" s="3" customFormat="1" ht="27.75" customHeight="1">
      <c r="A131" s="248" t="s">
        <v>37</v>
      </c>
      <c r="B131" s="249"/>
      <c r="C131" s="249"/>
      <c r="D131" s="249"/>
      <c r="E131" s="249"/>
      <c r="F131" s="249"/>
      <c r="G131" s="249"/>
      <c r="H131" s="249"/>
      <c r="I131" s="330"/>
      <c r="J131" s="4">
        <v>290</v>
      </c>
      <c r="K131" s="44">
        <v>0</v>
      </c>
      <c r="L131" s="44">
        <v>0</v>
      </c>
    </row>
    <row r="132" spans="1:12" s="3" customFormat="1" ht="13.5" customHeight="1">
      <c r="A132" s="248" t="s">
        <v>1817</v>
      </c>
      <c r="B132" s="249"/>
      <c r="C132" s="249"/>
      <c r="D132" s="249"/>
      <c r="E132" s="249"/>
      <c r="F132" s="249"/>
      <c r="G132" s="249"/>
      <c r="H132" s="249"/>
      <c r="I132" s="330"/>
      <c r="J132" s="4">
        <v>291</v>
      </c>
      <c r="K132" s="44">
        <v>12760</v>
      </c>
      <c r="L132" s="44">
        <v>0</v>
      </c>
    </row>
    <row r="133" spans="1:12" s="3" customFormat="1" ht="13.5" customHeight="1">
      <c r="A133" s="248" t="s">
        <v>1643</v>
      </c>
      <c r="B133" s="249"/>
      <c r="C133" s="249"/>
      <c r="D133" s="249"/>
      <c r="E133" s="249"/>
      <c r="F133" s="249"/>
      <c r="G133" s="249"/>
      <c r="H133" s="249"/>
      <c r="I133" s="330"/>
      <c r="J133" s="4">
        <v>292</v>
      </c>
      <c r="K133" s="44">
        <v>0</v>
      </c>
      <c r="L133" s="44">
        <v>0</v>
      </c>
    </row>
    <row r="134" spans="1:12" s="3" customFormat="1" ht="13.5" customHeight="1">
      <c r="A134" s="273" t="s">
        <v>1699</v>
      </c>
      <c r="B134" s="274"/>
      <c r="C134" s="274"/>
      <c r="D134" s="274"/>
      <c r="E134" s="274"/>
      <c r="F134" s="274"/>
      <c r="G134" s="274"/>
      <c r="H134" s="274"/>
      <c r="I134" s="342"/>
      <c r="J134" s="4">
        <v>293</v>
      </c>
      <c r="K134" s="55">
        <f>SUM(K128:K133)</f>
        <v>86048</v>
      </c>
      <c r="L134" s="55">
        <f>SUM(L128:L133)</f>
        <v>217594</v>
      </c>
    </row>
    <row r="135" spans="1:12" s="3" customFormat="1" ht="15" customHeight="1">
      <c r="A135" s="343" t="s">
        <v>1445</v>
      </c>
      <c r="B135" s="344"/>
      <c r="C135" s="344"/>
      <c r="D135" s="344"/>
      <c r="E135" s="344"/>
      <c r="F135" s="344"/>
      <c r="G135" s="344"/>
      <c r="H135" s="344"/>
      <c r="I135" s="345"/>
      <c r="J135" s="345"/>
      <c r="K135" s="345"/>
      <c r="L135" s="351"/>
    </row>
    <row r="136" spans="1:12" s="3" customFormat="1" ht="27.75" customHeight="1">
      <c r="A136" s="348" t="s">
        <v>42</v>
      </c>
      <c r="B136" s="349"/>
      <c r="C136" s="349"/>
      <c r="D136" s="349"/>
      <c r="E136" s="349"/>
      <c r="F136" s="349"/>
      <c r="G136" s="349"/>
      <c r="H136" s="349"/>
      <c r="I136" s="350"/>
      <c r="J136" s="6">
        <v>294</v>
      </c>
      <c r="K136" s="42">
        <v>8</v>
      </c>
      <c r="L136" s="42">
        <v>8</v>
      </c>
    </row>
    <row r="137" spans="1:12" s="3" customFormat="1" ht="13.5" customHeight="1">
      <c r="A137" s="248" t="s">
        <v>91</v>
      </c>
      <c r="B137" s="249"/>
      <c r="C137" s="249"/>
      <c r="D137" s="249"/>
      <c r="E137" s="249"/>
      <c r="F137" s="249"/>
      <c r="G137" s="249"/>
      <c r="H137" s="249"/>
      <c r="I137" s="330"/>
      <c r="J137" s="4">
        <v>295</v>
      </c>
      <c r="K137" s="44">
        <v>8</v>
      </c>
      <c r="L137" s="44">
        <v>8</v>
      </c>
    </row>
    <row r="138" spans="1:12" s="3" customFormat="1" ht="13.5" customHeight="1">
      <c r="A138" s="248" t="s">
        <v>231</v>
      </c>
      <c r="B138" s="249"/>
      <c r="C138" s="249"/>
      <c r="D138" s="249"/>
      <c r="E138" s="249"/>
      <c r="F138" s="249"/>
      <c r="G138" s="249"/>
      <c r="H138" s="249"/>
      <c r="I138" s="330"/>
      <c r="J138" s="4">
        <v>296</v>
      </c>
      <c r="K138" s="44">
        <v>0</v>
      </c>
      <c r="L138" s="44">
        <v>0</v>
      </c>
    </row>
    <row r="139" spans="1:12" s="3" customFormat="1" ht="13.5" customHeight="1">
      <c r="A139" s="248" t="s">
        <v>161</v>
      </c>
      <c r="B139" s="249"/>
      <c r="C139" s="249"/>
      <c r="D139" s="249"/>
      <c r="E139" s="249"/>
      <c r="F139" s="249"/>
      <c r="G139" s="249"/>
      <c r="H139" s="249"/>
      <c r="I139" s="330"/>
      <c r="J139" s="4">
        <v>297</v>
      </c>
      <c r="K139" s="44">
        <v>14272</v>
      </c>
      <c r="L139" s="44">
        <v>13488</v>
      </c>
    </row>
    <row r="140" spans="1:12" s="3" customFormat="1" ht="13.5" customHeight="1">
      <c r="A140" s="248" t="s">
        <v>189</v>
      </c>
      <c r="B140" s="249"/>
      <c r="C140" s="249"/>
      <c r="D140" s="249"/>
      <c r="E140" s="249"/>
      <c r="F140" s="249"/>
      <c r="G140" s="249"/>
      <c r="H140" s="249"/>
      <c r="I140" s="330"/>
      <c r="J140" s="4">
        <v>298</v>
      </c>
      <c r="K140" s="44">
        <v>2080</v>
      </c>
      <c r="L140" s="44">
        <v>2087</v>
      </c>
    </row>
    <row r="141" spans="1:12" s="3" customFormat="1" ht="13.5" customHeight="1">
      <c r="A141" s="270" t="s">
        <v>1700</v>
      </c>
      <c r="B141" s="271"/>
      <c r="C141" s="271"/>
      <c r="D141" s="271"/>
      <c r="E141" s="271"/>
      <c r="F141" s="271"/>
      <c r="G141" s="271"/>
      <c r="H141" s="271"/>
      <c r="I141" s="341"/>
      <c r="J141" s="4">
        <v>299</v>
      </c>
      <c r="K141" s="43">
        <f>SUM(K136:K140)</f>
        <v>16368</v>
      </c>
      <c r="L141" s="43">
        <f>SUM(L136:L140)</f>
        <v>15591</v>
      </c>
    </row>
    <row r="142" spans="1:12" s="3" customFormat="1" ht="13.5" customHeight="1">
      <c r="A142" s="248" t="s">
        <v>1738</v>
      </c>
      <c r="B142" s="249"/>
      <c r="C142" s="249"/>
      <c r="D142" s="249"/>
      <c r="E142" s="249"/>
      <c r="F142" s="249"/>
      <c r="G142" s="249"/>
      <c r="H142" s="249"/>
      <c r="I142" s="330"/>
      <c r="J142" s="4">
        <v>300</v>
      </c>
      <c r="K142" s="44">
        <v>1</v>
      </c>
      <c r="L142" s="44">
        <v>1</v>
      </c>
    </row>
    <row r="143" spans="1:12" s="3" customFormat="1" ht="13.5" customHeight="1">
      <c r="A143" s="248" t="s">
        <v>81</v>
      </c>
      <c r="B143" s="249"/>
      <c r="C143" s="249"/>
      <c r="D143" s="249"/>
      <c r="E143" s="249"/>
      <c r="F143" s="249"/>
      <c r="G143" s="249"/>
      <c r="H143" s="249"/>
      <c r="I143" s="330"/>
      <c r="J143" s="4">
        <v>301</v>
      </c>
      <c r="K143" s="44">
        <v>1</v>
      </c>
      <c r="L143" s="44">
        <v>1</v>
      </c>
    </row>
    <row r="144" spans="1:12" s="3" customFormat="1" ht="13.5" customHeight="1">
      <c r="A144" s="282" t="s">
        <v>1676</v>
      </c>
      <c r="B144" s="283"/>
      <c r="C144" s="283"/>
      <c r="D144" s="283"/>
      <c r="E144" s="283"/>
      <c r="F144" s="283"/>
      <c r="G144" s="283"/>
      <c r="H144" s="283"/>
      <c r="I144" s="353"/>
      <c r="J144" s="15">
        <v>302</v>
      </c>
      <c r="K144" s="55">
        <f>SUM(K142:K143)</f>
        <v>2</v>
      </c>
      <c r="L144" s="55">
        <f>SUM(L142:L143)</f>
        <v>2</v>
      </c>
    </row>
    <row r="145" ht="4.5" customHeight="1"/>
  </sheetData>
  <sheetProtection password="C79A" sheet="1" objects="1" scenarios="1"/>
  <mergeCells count="143">
    <mergeCell ref="A1:B2"/>
    <mergeCell ref="A13:I13"/>
    <mergeCell ref="A14:I14"/>
    <mergeCell ref="A15:I15"/>
    <mergeCell ref="A3:K3"/>
    <mergeCell ref="A4:K4"/>
    <mergeCell ref="A127:I127"/>
    <mergeCell ref="A128:I128"/>
    <mergeCell ref="A130:I130"/>
    <mergeCell ref="A135:L135"/>
    <mergeCell ref="A132:I132"/>
    <mergeCell ref="A134:I134"/>
    <mergeCell ref="A133:I133"/>
    <mergeCell ref="A129:I129"/>
    <mergeCell ref="A131:I131"/>
    <mergeCell ref="A138:I138"/>
    <mergeCell ref="A139:I139"/>
    <mergeCell ref="A136:I136"/>
    <mergeCell ref="A137:I137"/>
    <mergeCell ref="A144:I144"/>
    <mergeCell ref="A142:I142"/>
    <mergeCell ref="A143:I143"/>
    <mergeCell ref="A140:I140"/>
    <mergeCell ref="A141:I141"/>
    <mergeCell ref="A119:I119"/>
    <mergeCell ref="A120:I120"/>
    <mergeCell ref="A117:I117"/>
    <mergeCell ref="A118:I118"/>
    <mergeCell ref="A126:I126"/>
    <mergeCell ref="A123:I123"/>
    <mergeCell ref="A124:I124"/>
    <mergeCell ref="A121:I121"/>
    <mergeCell ref="A122:I122"/>
    <mergeCell ref="A125:I125"/>
    <mergeCell ref="A111:I111"/>
    <mergeCell ref="A112:I112"/>
    <mergeCell ref="A109:I109"/>
    <mergeCell ref="A110:I110"/>
    <mergeCell ref="A115:I115"/>
    <mergeCell ref="A116:I116"/>
    <mergeCell ref="A113:I113"/>
    <mergeCell ref="A114:I114"/>
    <mergeCell ref="A103:I103"/>
    <mergeCell ref="A104:I104"/>
    <mergeCell ref="A101:I101"/>
    <mergeCell ref="A102:I102"/>
    <mergeCell ref="A107:I107"/>
    <mergeCell ref="A108:I108"/>
    <mergeCell ref="A105:I105"/>
    <mergeCell ref="A106:I106"/>
    <mergeCell ref="A99:I99"/>
    <mergeCell ref="A100:I100"/>
    <mergeCell ref="A92:I92"/>
    <mergeCell ref="A95:I95"/>
    <mergeCell ref="A97:I97"/>
    <mergeCell ref="A98:I98"/>
    <mergeCell ref="A93:I93"/>
    <mergeCell ref="A94:I94"/>
    <mergeCell ref="A96:I96"/>
    <mergeCell ref="A83:I83"/>
    <mergeCell ref="A84:I84"/>
    <mergeCell ref="A91:I91"/>
    <mergeCell ref="A89:I89"/>
    <mergeCell ref="A90:I90"/>
    <mergeCell ref="A87:I87"/>
    <mergeCell ref="A88:I88"/>
    <mergeCell ref="A85:I85"/>
    <mergeCell ref="A86:I86"/>
    <mergeCell ref="A75:I75"/>
    <mergeCell ref="A76:I76"/>
    <mergeCell ref="A73:I73"/>
    <mergeCell ref="A74:I74"/>
    <mergeCell ref="A81:I81"/>
    <mergeCell ref="A82:I82"/>
    <mergeCell ref="A79:I79"/>
    <mergeCell ref="A77:I77"/>
    <mergeCell ref="A78:I78"/>
    <mergeCell ref="A80:L80"/>
    <mergeCell ref="A66:L66"/>
    <mergeCell ref="A62:I62"/>
    <mergeCell ref="A63:I63"/>
    <mergeCell ref="A69:I69"/>
    <mergeCell ref="A72:I72"/>
    <mergeCell ref="A67:I67"/>
    <mergeCell ref="A68:I68"/>
    <mergeCell ref="A70:I70"/>
    <mergeCell ref="A71:I71"/>
    <mergeCell ref="A61:I61"/>
    <mergeCell ref="A59:I59"/>
    <mergeCell ref="A60:I60"/>
    <mergeCell ref="A57:I57"/>
    <mergeCell ref="A58:I58"/>
    <mergeCell ref="A65:I65"/>
    <mergeCell ref="A64:I64"/>
    <mergeCell ref="A51:I51"/>
    <mergeCell ref="A52:I52"/>
    <mergeCell ref="A49:I49"/>
    <mergeCell ref="A50:I50"/>
    <mergeCell ref="A55:I55"/>
    <mergeCell ref="A56:I56"/>
    <mergeCell ref="A53:I53"/>
    <mergeCell ref="A54:I54"/>
    <mergeCell ref="A42:I42"/>
    <mergeCell ref="A43:I43"/>
    <mergeCell ref="A40:I40"/>
    <mergeCell ref="A41:I41"/>
    <mergeCell ref="A48:I48"/>
    <mergeCell ref="A46:I46"/>
    <mergeCell ref="A47:I47"/>
    <mergeCell ref="A44:I44"/>
    <mergeCell ref="A45:I45"/>
    <mergeCell ref="A34:I34"/>
    <mergeCell ref="A35:I35"/>
    <mergeCell ref="A32:I32"/>
    <mergeCell ref="A33:I33"/>
    <mergeCell ref="A38:I38"/>
    <mergeCell ref="A39:I39"/>
    <mergeCell ref="A36:I36"/>
    <mergeCell ref="A37:I37"/>
    <mergeCell ref="A22:I22"/>
    <mergeCell ref="A23:I23"/>
    <mergeCell ref="A20:I20"/>
    <mergeCell ref="A21:I21"/>
    <mergeCell ref="A30:I30"/>
    <mergeCell ref="A31:I31"/>
    <mergeCell ref="A28:I28"/>
    <mergeCell ref="A29:I29"/>
    <mergeCell ref="L3:L4"/>
    <mergeCell ref="A8:I8"/>
    <mergeCell ref="A6:L6"/>
    <mergeCell ref="A7:I7"/>
    <mergeCell ref="A26:I26"/>
    <mergeCell ref="A27:I27"/>
    <mergeCell ref="A12:I12"/>
    <mergeCell ref="A16:I16"/>
    <mergeCell ref="A24:I24"/>
    <mergeCell ref="A25:I25"/>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H1" sqref="H1"/>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158" t="s">
        <v>1804</v>
      </c>
      <c r="B1" s="159"/>
      <c r="C1" s="67" t="s">
        <v>946</v>
      </c>
      <c r="D1" s="64" t="s">
        <v>1098</v>
      </c>
      <c r="E1" s="64" t="s">
        <v>303</v>
      </c>
      <c r="F1" s="82" t="s">
        <v>1071</v>
      </c>
      <c r="G1" s="64" t="s">
        <v>944</v>
      </c>
      <c r="H1" s="82" t="s">
        <v>943</v>
      </c>
      <c r="I1" s="64" t="s">
        <v>1151</v>
      </c>
      <c r="J1" s="65"/>
      <c r="K1" s="3"/>
      <c r="L1" s="3"/>
      <c r="Q1" s="24">
        <f>IF(OR(MIN(K9:L55)&lt;0,MAX(K9:L55)&gt;0),1,0)</f>
        <v>0</v>
      </c>
      <c r="R1" s="141" t="s">
        <v>201</v>
      </c>
    </row>
    <row r="2" spans="1:18" s="3" customFormat="1" ht="19.5" customHeight="1" thickBot="1">
      <c r="A2" s="160"/>
      <c r="B2" s="161"/>
      <c r="C2" s="68" t="s">
        <v>1161</v>
      </c>
      <c r="D2" s="69" t="s">
        <v>1016</v>
      </c>
      <c r="E2" s="69" t="s">
        <v>1242</v>
      </c>
      <c r="F2" s="69" t="s">
        <v>932</v>
      </c>
      <c r="G2" s="69" t="s">
        <v>1066</v>
      </c>
      <c r="H2" s="69" t="s">
        <v>1004</v>
      </c>
      <c r="I2" s="70" t="s">
        <v>949</v>
      </c>
      <c r="J2" s="66"/>
      <c r="Q2" s="24">
        <f>IF(OR(MIN(K9:K55)&lt;0,MAX(K9:K55)&gt;0),1,0)</f>
        <v>0</v>
      </c>
      <c r="R2" s="141" t="s">
        <v>146</v>
      </c>
    </row>
    <row r="3" spans="1:18" s="3" customFormat="1" ht="19.5" customHeight="1">
      <c r="A3" s="354" t="s">
        <v>171</v>
      </c>
      <c r="B3" s="355"/>
      <c r="C3" s="355"/>
      <c r="D3" s="355"/>
      <c r="E3" s="355"/>
      <c r="F3" s="355"/>
      <c r="G3" s="355"/>
      <c r="H3" s="355"/>
      <c r="I3" s="355"/>
      <c r="J3" s="355"/>
      <c r="K3" s="364"/>
      <c r="L3" s="285" t="s">
        <v>1661</v>
      </c>
      <c r="Q3" s="24">
        <f>IF(OR(MIN(L9:L55)&lt;0,MAX(L9:L55)&gt;0),1,0)</f>
        <v>0</v>
      </c>
      <c r="R3" s="141" t="s">
        <v>272</v>
      </c>
    </row>
    <row r="4" spans="1:12" s="3" customFormat="1" ht="19.5" customHeight="1" thickBot="1">
      <c r="A4" s="357" t="str">
        <f>"u razdoblju "&amp;IF(Opci!E5&lt;&gt;"",TEXT(Opci!E5,"DD.MM.YYYY."),"__.__.____.")&amp;" do "&amp;IF(Opci!H5&lt;&gt;"",TEXT(Opci!H5,"DD.MM.YYYY."),"__.__.____.")</f>
        <v>u razdoblju 01.01.2015. do 31.12.2015.</v>
      </c>
      <c r="B4" s="358"/>
      <c r="C4" s="358"/>
      <c r="D4" s="358"/>
      <c r="E4" s="358"/>
      <c r="F4" s="358"/>
      <c r="G4" s="358"/>
      <c r="H4" s="358"/>
      <c r="I4" s="358"/>
      <c r="J4" s="358"/>
      <c r="K4" s="364"/>
      <c r="L4" s="336"/>
    </row>
    <row r="5" spans="1:11" s="3" customFormat="1" ht="4.5" customHeight="1">
      <c r="A5" s="57"/>
      <c r="B5" s="41"/>
      <c r="C5" s="41"/>
      <c r="D5" s="41"/>
      <c r="E5" s="41"/>
      <c r="F5" s="41"/>
      <c r="G5" s="41"/>
      <c r="H5" s="41"/>
      <c r="I5" s="41"/>
      <c r="J5" s="41"/>
      <c r="K5" s="36"/>
    </row>
    <row r="6" spans="1:12" s="3" customFormat="1" ht="19.5" customHeight="1">
      <c r="A6" s="361" t="str">
        <f>"Obveznik: "&amp;IF(Opci!C23&lt;&gt;"",Opci!C23,"________")&amp;"; "&amp;IF(Opci!C25&lt;&gt;"",Opci!C25,"_____________________________________________________________"&amp;"; "&amp;IF(Opci!F27&lt;&gt;"",Opci!F27,"_______________"))</f>
        <v>Obveznik: 12144049303; ARGYRUNTUM d.o.o.</v>
      </c>
      <c r="B6" s="362"/>
      <c r="C6" s="362"/>
      <c r="D6" s="362"/>
      <c r="E6" s="362"/>
      <c r="F6" s="362"/>
      <c r="G6" s="362"/>
      <c r="H6" s="362"/>
      <c r="I6" s="362"/>
      <c r="J6" s="362"/>
      <c r="K6" s="362"/>
      <c r="L6" s="363"/>
    </row>
    <row r="7" spans="1:12" s="3" customFormat="1" ht="24.75" customHeight="1" thickBot="1">
      <c r="A7" s="339" t="s">
        <v>1486</v>
      </c>
      <c r="B7" s="339"/>
      <c r="C7" s="339"/>
      <c r="D7" s="339"/>
      <c r="E7" s="339"/>
      <c r="F7" s="339"/>
      <c r="G7" s="339"/>
      <c r="H7" s="339"/>
      <c r="I7" s="71" t="s">
        <v>1544</v>
      </c>
      <c r="J7" s="76" t="s">
        <v>1743</v>
      </c>
      <c r="K7" s="72" t="s">
        <v>1556</v>
      </c>
      <c r="L7" s="72" t="s">
        <v>1668</v>
      </c>
    </row>
    <row r="8" spans="1:12" s="3" customFormat="1" ht="13.5" customHeight="1">
      <c r="A8" s="337">
        <v>1</v>
      </c>
      <c r="B8" s="337"/>
      <c r="C8" s="337"/>
      <c r="D8" s="337"/>
      <c r="E8" s="337"/>
      <c r="F8" s="337"/>
      <c r="G8" s="337"/>
      <c r="H8" s="337"/>
      <c r="I8" s="74">
        <v>2</v>
      </c>
      <c r="J8" s="86">
        <v>3</v>
      </c>
      <c r="K8" s="85">
        <v>4</v>
      </c>
      <c r="L8" s="85">
        <v>5</v>
      </c>
    </row>
    <row r="9" spans="1:12" s="3" customFormat="1" ht="15" customHeight="1">
      <c r="A9" s="343" t="s">
        <v>123</v>
      </c>
      <c r="B9" s="344"/>
      <c r="C9" s="344"/>
      <c r="D9" s="344"/>
      <c r="E9" s="344"/>
      <c r="F9" s="344"/>
      <c r="G9" s="344"/>
      <c r="H9" s="344"/>
      <c r="I9" s="346"/>
      <c r="J9" s="346"/>
      <c r="K9" s="346"/>
      <c r="L9" s="347"/>
    </row>
    <row r="10" spans="1:12" s="3" customFormat="1" ht="13.5" customHeight="1">
      <c r="A10" s="248" t="s">
        <v>1653</v>
      </c>
      <c r="B10" s="249"/>
      <c r="C10" s="249"/>
      <c r="D10" s="249"/>
      <c r="E10" s="249"/>
      <c r="F10" s="249"/>
      <c r="G10" s="249"/>
      <c r="H10" s="249"/>
      <c r="I10" s="4">
        <v>1</v>
      </c>
      <c r="J10" s="88"/>
      <c r="K10" s="37"/>
      <c r="L10" s="44"/>
    </row>
    <row r="11" spans="1:12" s="3" customFormat="1" ht="13.5" customHeight="1">
      <c r="A11" s="248" t="s">
        <v>1585</v>
      </c>
      <c r="B11" s="249"/>
      <c r="C11" s="249"/>
      <c r="D11" s="249"/>
      <c r="E11" s="249"/>
      <c r="F11" s="249"/>
      <c r="G11" s="249"/>
      <c r="H11" s="249"/>
      <c r="I11" s="4">
        <v>2</v>
      </c>
      <c r="J11" s="88"/>
      <c r="K11" s="37"/>
      <c r="L11" s="44"/>
    </row>
    <row r="12" spans="1:12" s="3" customFormat="1" ht="13.5" customHeight="1">
      <c r="A12" s="248" t="s">
        <v>117</v>
      </c>
      <c r="B12" s="249"/>
      <c r="C12" s="249"/>
      <c r="D12" s="249"/>
      <c r="E12" s="249"/>
      <c r="F12" s="249"/>
      <c r="G12" s="249"/>
      <c r="H12" s="249"/>
      <c r="I12" s="4">
        <v>3</v>
      </c>
      <c r="J12" s="88"/>
      <c r="K12" s="37"/>
      <c r="L12" s="44"/>
    </row>
    <row r="13" spans="1:12" s="3" customFormat="1" ht="13.5" customHeight="1">
      <c r="A13" s="248" t="s">
        <v>149</v>
      </c>
      <c r="B13" s="249"/>
      <c r="C13" s="249"/>
      <c r="D13" s="249"/>
      <c r="E13" s="249"/>
      <c r="F13" s="249"/>
      <c r="G13" s="249"/>
      <c r="H13" s="249"/>
      <c r="I13" s="4">
        <v>4</v>
      </c>
      <c r="J13" s="88"/>
      <c r="K13" s="37"/>
      <c r="L13" s="44"/>
    </row>
    <row r="14" spans="1:12" s="3" customFormat="1" ht="13.5" customHeight="1">
      <c r="A14" s="248" t="s">
        <v>1638</v>
      </c>
      <c r="B14" s="249"/>
      <c r="C14" s="249"/>
      <c r="D14" s="249"/>
      <c r="E14" s="249"/>
      <c r="F14" s="249"/>
      <c r="G14" s="249"/>
      <c r="H14" s="249"/>
      <c r="I14" s="4">
        <v>5</v>
      </c>
      <c r="J14" s="88"/>
      <c r="K14" s="37"/>
      <c r="L14" s="44"/>
    </row>
    <row r="15" spans="1:12" s="3" customFormat="1" ht="13.5" customHeight="1">
      <c r="A15" s="248" t="s">
        <v>129</v>
      </c>
      <c r="B15" s="249"/>
      <c r="C15" s="249"/>
      <c r="D15" s="249"/>
      <c r="E15" s="249"/>
      <c r="F15" s="249"/>
      <c r="G15" s="249"/>
      <c r="H15" s="249"/>
      <c r="I15" s="4">
        <v>6</v>
      </c>
      <c r="J15" s="88"/>
      <c r="K15" s="37"/>
      <c r="L15" s="44"/>
    </row>
    <row r="16" spans="1:12" s="3" customFormat="1" ht="13.5" customHeight="1">
      <c r="A16" s="270" t="s">
        <v>271</v>
      </c>
      <c r="B16" s="271"/>
      <c r="C16" s="271"/>
      <c r="D16" s="271"/>
      <c r="E16" s="271"/>
      <c r="F16" s="271"/>
      <c r="G16" s="271"/>
      <c r="H16" s="271"/>
      <c r="I16" s="4">
        <v>7</v>
      </c>
      <c r="J16" s="88"/>
      <c r="K16" s="38">
        <f>SUM(K10:K15)</f>
        <v>0</v>
      </c>
      <c r="L16" s="43">
        <f>SUM(L10:L15)</f>
        <v>0</v>
      </c>
    </row>
    <row r="17" spans="1:12" s="3" customFormat="1" ht="13.5" customHeight="1">
      <c r="A17" s="248" t="s">
        <v>116</v>
      </c>
      <c r="B17" s="249"/>
      <c r="C17" s="249"/>
      <c r="D17" s="249"/>
      <c r="E17" s="249"/>
      <c r="F17" s="249"/>
      <c r="G17" s="249"/>
      <c r="H17" s="249"/>
      <c r="I17" s="4">
        <v>8</v>
      </c>
      <c r="J17" s="88"/>
      <c r="K17" s="37"/>
      <c r="L17" s="44"/>
    </row>
    <row r="18" spans="1:12" s="3" customFormat="1" ht="13.5" customHeight="1">
      <c r="A18" s="248" t="s">
        <v>148</v>
      </c>
      <c r="B18" s="249"/>
      <c r="C18" s="249"/>
      <c r="D18" s="249"/>
      <c r="E18" s="249"/>
      <c r="F18" s="249"/>
      <c r="G18" s="249"/>
      <c r="H18" s="249"/>
      <c r="I18" s="4">
        <v>9</v>
      </c>
      <c r="J18" s="88"/>
      <c r="K18" s="37"/>
      <c r="L18" s="44"/>
    </row>
    <row r="19" spans="1:12" s="3" customFormat="1" ht="13.5" customHeight="1">
      <c r="A19" s="248" t="s">
        <v>1819</v>
      </c>
      <c r="B19" s="249"/>
      <c r="C19" s="249"/>
      <c r="D19" s="249"/>
      <c r="E19" s="249"/>
      <c r="F19" s="249"/>
      <c r="G19" s="249"/>
      <c r="H19" s="249"/>
      <c r="I19" s="4">
        <v>10</v>
      </c>
      <c r="J19" s="88"/>
      <c r="K19" s="37"/>
      <c r="L19" s="44"/>
    </row>
    <row r="20" spans="1:12" s="3" customFormat="1" ht="13.5" customHeight="1">
      <c r="A20" s="248" t="s">
        <v>128</v>
      </c>
      <c r="B20" s="249"/>
      <c r="C20" s="249"/>
      <c r="D20" s="249"/>
      <c r="E20" s="249"/>
      <c r="F20" s="249"/>
      <c r="G20" s="249"/>
      <c r="H20" s="249"/>
      <c r="I20" s="4">
        <v>11</v>
      </c>
      <c r="J20" s="88"/>
      <c r="K20" s="37"/>
      <c r="L20" s="44"/>
    </row>
    <row r="21" spans="1:12" s="3" customFormat="1" ht="13.5" customHeight="1">
      <c r="A21" s="270" t="s">
        <v>274</v>
      </c>
      <c r="B21" s="271"/>
      <c r="C21" s="271"/>
      <c r="D21" s="271"/>
      <c r="E21" s="271"/>
      <c r="F21" s="271"/>
      <c r="G21" s="271"/>
      <c r="H21" s="271"/>
      <c r="I21" s="4">
        <v>12</v>
      </c>
      <c r="J21" s="88"/>
      <c r="K21" s="38">
        <f>SUM(K17:K20)</f>
        <v>0</v>
      </c>
      <c r="L21" s="43">
        <f>SUM(L17:L20)</f>
        <v>0</v>
      </c>
    </row>
    <row r="22" spans="1:12" s="3" customFormat="1" ht="24.75" customHeight="1">
      <c r="A22" s="270" t="s">
        <v>278</v>
      </c>
      <c r="B22" s="271"/>
      <c r="C22" s="271"/>
      <c r="D22" s="271"/>
      <c r="E22" s="271"/>
      <c r="F22" s="271"/>
      <c r="G22" s="271"/>
      <c r="H22" s="271"/>
      <c r="I22" s="4">
        <v>13</v>
      </c>
      <c r="J22" s="88"/>
      <c r="K22" s="38">
        <f>IF(K16&gt;K21,K16-K21,0)</f>
        <v>0</v>
      </c>
      <c r="L22" s="43">
        <f>IF(L16&gt;L21,L16-L21,0)</f>
        <v>0</v>
      </c>
    </row>
    <row r="23" spans="1:12" s="3" customFormat="1" ht="24.75" customHeight="1">
      <c r="A23" s="270" t="s">
        <v>279</v>
      </c>
      <c r="B23" s="271"/>
      <c r="C23" s="271"/>
      <c r="D23" s="271"/>
      <c r="E23" s="271"/>
      <c r="F23" s="271"/>
      <c r="G23" s="271"/>
      <c r="H23" s="271"/>
      <c r="I23" s="4">
        <v>14</v>
      </c>
      <c r="J23" s="88"/>
      <c r="K23" s="38">
        <f>IF(K21&gt;K16,K21-K16,0)</f>
        <v>0</v>
      </c>
      <c r="L23" s="43">
        <f>IF(L21&gt;L16,L21-L16,0)</f>
        <v>0</v>
      </c>
    </row>
    <row r="24" spans="1:12" s="3" customFormat="1" ht="15" customHeight="1">
      <c r="A24" s="343" t="s">
        <v>151</v>
      </c>
      <c r="B24" s="344"/>
      <c r="C24" s="344"/>
      <c r="D24" s="344"/>
      <c r="E24" s="344"/>
      <c r="F24" s="344"/>
      <c r="G24" s="344"/>
      <c r="H24" s="344"/>
      <c r="I24" s="346"/>
      <c r="J24" s="346"/>
      <c r="K24" s="346"/>
      <c r="L24" s="347"/>
    </row>
    <row r="25" spans="1:12" s="3" customFormat="1" ht="13.5" customHeight="1">
      <c r="A25" s="248" t="s">
        <v>12</v>
      </c>
      <c r="B25" s="249"/>
      <c r="C25" s="249"/>
      <c r="D25" s="249"/>
      <c r="E25" s="249"/>
      <c r="F25" s="249"/>
      <c r="G25" s="249"/>
      <c r="H25" s="249"/>
      <c r="I25" s="4">
        <v>15</v>
      </c>
      <c r="J25" s="88"/>
      <c r="K25" s="37"/>
      <c r="L25" s="44"/>
    </row>
    <row r="26" spans="1:12" s="3" customFormat="1" ht="13.5" customHeight="1">
      <c r="A26" s="248" t="s">
        <v>251</v>
      </c>
      <c r="B26" s="249"/>
      <c r="C26" s="249"/>
      <c r="D26" s="249"/>
      <c r="E26" s="249"/>
      <c r="F26" s="249"/>
      <c r="G26" s="249"/>
      <c r="H26" s="249"/>
      <c r="I26" s="4">
        <v>16</v>
      </c>
      <c r="J26" s="88"/>
      <c r="K26" s="37"/>
      <c r="L26" s="44"/>
    </row>
    <row r="27" spans="1:12" s="3" customFormat="1" ht="13.5" customHeight="1">
      <c r="A27" s="248" t="s">
        <v>89</v>
      </c>
      <c r="B27" s="249"/>
      <c r="C27" s="249"/>
      <c r="D27" s="249"/>
      <c r="E27" s="249"/>
      <c r="F27" s="249"/>
      <c r="G27" s="249"/>
      <c r="H27" s="249"/>
      <c r="I27" s="4">
        <v>17</v>
      </c>
      <c r="J27" s="88"/>
      <c r="K27" s="37"/>
      <c r="L27" s="44"/>
    </row>
    <row r="28" spans="1:12" s="3" customFormat="1" ht="13.5" customHeight="1">
      <c r="A28" s="248" t="s">
        <v>108</v>
      </c>
      <c r="B28" s="249"/>
      <c r="C28" s="249"/>
      <c r="D28" s="249"/>
      <c r="E28" s="249"/>
      <c r="F28" s="249"/>
      <c r="G28" s="249"/>
      <c r="H28" s="249"/>
      <c r="I28" s="4">
        <v>18</v>
      </c>
      <c r="J28" s="88"/>
      <c r="K28" s="37"/>
      <c r="L28" s="44"/>
    </row>
    <row r="29" spans="1:12" s="3" customFormat="1" ht="13.5" customHeight="1">
      <c r="A29" s="248" t="s">
        <v>206</v>
      </c>
      <c r="B29" s="249"/>
      <c r="C29" s="249"/>
      <c r="D29" s="249"/>
      <c r="E29" s="249"/>
      <c r="F29" s="249"/>
      <c r="G29" s="249"/>
      <c r="H29" s="249"/>
      <c r="I29" s="4">
        <v>19</v>
      </c>
      <c r="J29" s="88"/>
      <c r="K29" s="37"/>
      <c r="L29" s="44"/>
    </row>
    <row r="30" spans="1:12" s="3" customFormat="1" ht="13.5" customHeight="1">
      <c r="A30" s="270" t="s">
        <v>259</v>
      </c>
      <c r="B30" s="271"/>
      <c r="C30" s="271"/>
      <c r="D30" s="271"/>
      <c r="E30" s="271"/>
      <c r="F30" s="271"/>
      <c r="G30" s="271"/>
      <c r="H30" s="271"/>
      <c r="I30" s="4">
        <v>20</v>
      </c>
      <c r="J30" s="88"/>
      <c r="K30" s="38">
        <f>SUM(K25:K29)</f>
        <v>0</v>
      </c>
      <c r="L30" s="43">
        <f>SUM(L25:L29)</f>
        <v>0</v>
      </c>
    </row>
    <row r="31" spans="1:12" s="3" customFormat="1" ht="13.5" customHeight="1">
      <c r="A31" s="248" t="s">
        <v>3</v>
      </c>
      <c r="B31" s="249"/>
      <c r="C31" s="249"/>
      <c r="D31" s="249"/>
      <c r="E31" s="249"/>
      <c r="F31" s="249"/>
      <c r="G31" s="249"/>
      <c r="H31" s="249"/>
      <c r="I31" s="4">
        <v>21</v>
      </c>
      <c r="J31" s="88"/>
      <c r="K31" s="37"/>
      <c r="L31" s="44"/>
    </row>
    <row r="32" spans="1:12" s="3" customFormat="1" ht="13.5" customHeight="1">
      <c r="A32" s="248" t="s">
        <v>21</v>
      </c>
      <c r="B32" s="249"/>
      <c r="C32" s="249"/>
      <c r="D32" s="249"/>
      <c r="E32" s="249"/>
      <c r="F32" s="249"/>
      <c r="G32" s="249"/>
      <c r="H32" s="249"/>
      <c r="I32" s="4">
        <v>22</v>
      </c>
      <c r="J32" s="88"/>
      <c r="K32" s="37"/>
      <c r="L32" s="44"/>
    </row>
    <row r="33" spans="1:12" s="3" customFormat="1" ht="13.5" customHeight="1">
      <c r="A33" s="248" t="s">
        <v>203</v>
      </c>
      <c r="B33" s="249"/>
      <c r="C33" s="249"/>
      <c r="D33" s="249"/>
      <c r="E33" s="249"/>
      <c r="F33" s="249"/>
      <c r="G33" s="249"/>
      <c r="H33" s="249"/>
      <c r="I33" s="4">
        <v>23</v>
      </c>
      <c r="J33" s="88"/>
      <c r="K33" s="37"/>
      <c r="L33" s="44"/>
    </row>
    <row r="34" spans="1:12" s="3" customFormat="1" ht="13.5" customHeight="1">
      <c r="A34" s="270" t="s">
        <v>249</v>
      </c>
      <c r="B34" s="271"/>
      <c r="C34" s="271"/>
      <c r="D34" s="271"/>
      <c r="E34" s="271"/>
      <c r="F34" s="271"/>
      <c r="G34" s="271"/>
      <c r="H34" s="271"/>
      <c r="I34" s="4">
        <v>24</v>
      </c>
      <c r="J34" s="88"/>
      <c r="K34" s="38">
        <f>SUM(K31:K33)</f>
        <v>0</v>
      </c>
      <c r="L34" s="43">
        <f>SUM(L31:L33)</f>
        <v>0</v>
      </c>
    </row>
    <row r="35" spans="1:12" s="3" customFormat="1" ht="24.75" customHeight="1">
      <c r="A35" s="270" t="s">
        <v>14</v>
      </c>
      <c r="B35" s="271"/>
      <c r="C35" s="271"/>
      <c r="D35" s="271"/>
      <c r="E35" s="271"/>
      <c r="F35" s="271"/>
      <c r="G35" s="271"/>
      <c r="H35" s="271"/>
      <c r="I35" s="4">
        <v>25</v>
      </c>
      <c r="J35" s="88"/>
      <c r="K35" s="38">
        <f>IF(K30&gt;K34,K30-K34,0)</f>
        <v>0</v>
      </c>
      <c r="L35" s="43">
        <f>IF(L30&gt;L34,L30-L34,0)</f>
        <v>0</v>
      </c>
    </row>
    <row r="36" spans="1:12" s="3" customFormat="1" ht="24.75" customHeight="1">
      <c r="A36" s="270" t="s">
        <v>16</v>
      </c>
      <c r="B36" s="271"/>
      <c r="C36" s="271"/>
      <c r="D36" s="271"/>
      <c r="E36" s="271"/>
      <c r="F36" s="271"/>
      <c r="G36" s="271"/>
      <c r="H36" s="271"/>
      <c r="I36" s="4">
        <v>26</v>
      </c>
      <c r="J36" s="88"/>
      <c r="K36" s="38">
        <f>IF(K34&gt;K30,K34-K30,0)</f>
        <v>0</v>
      </c>
      <c r="L36" s="43">
        <f>IF(L34&gt;L30,L34-L30,0)</f>
        <v>0</v>
      </c>
    </row>
    <row r="37" spans="1:12" s="3" customFormat="1" ht="15" customHeight="1">
      <c r="A37" s="343" t="s">
        <v>141</v>
      </c>
      <c r="B37" s="344"/>
      <c r="C37" s="344"/>
      <c r="D37" s="344"/>
      <c r="E37" s="344"/>
      <c r="F37" s="344"/>
      <c r="G37" s="344"/>
      <c r="H37" s="344"/>
      <c r="I37" s="346"/>
      <c r="J37" s="346"/>
      <c r="K37" s="346"/>
      <c r="L37" s="347"/>
    </row>
    <row r="38" spans="1:12" s="3" customFormat="1" ht="13.5" customHeight="1">
      <c r="A38" s="248" t="s">
        <v>22</v>
      </c>
      <c r="B38" s="249"/>
      <c r="C38" s="249"/>
      <c r="D38" s="249"/>
      <c r="E38" s="249"/>
      <c r="F38" s="249"/>
      <c r="G38" s="249"/>
      <c r="H38" s="249"/>
      <c r="I38" s="4">
        <v>27</v>
      </c>
      <c r="J38" s="88"/>
      <c r="K38" s="37"/>
      <c r="L38" s="44"/>
    </row>
    <row r="39" spans="1:12" s="3" customFormat="1" ht="13.5" customHeight="1">
      <c r="A39" s="248" t="s">
        <v>13</v>
      </c>
      <c r="B39" s="249"/>
      <c r="C39" s="249"/>
      <c r="D39" s="249"/>
      <c r="E39" s="249"/>
      <c r="F39" s="249"/>
      <c r="G39" s="249"/>
      <c r="H39" s="249"/>
      <c r="I39" s="4">
        <v>28</v>
      </c>
      <c r="J39" s="88"/>
      <c r="K39" s="37"/>
      <c r="L39" s="44"/>
    </row>
    <row r="40" spans="1:12" s="3" customFormat="1" ht="13.5" customHeight="1">
      <c r="A40" s="248" t="s">
        <v>1844</v>
      </c>
      <c r="B40" s="249"/>
      <c r="C40" s="249"/>
      <c r="D40" s="249"/>
      <c r="E40" s="249"/>
      <c r="F40" s="249"/>
      <c r="G40" s="249"/>
      <c r="H40" s="249"/>
      <c r="I40" s="4">
        <v>29</v>
      </c>
      <c r="J40" s="88"/>
      <c r="K40" s="37"/>
      <c r="L40" s="44"/>
    </row>
    <row r="41" spans="1:12" s="3" customFormat="1" ht="13.5" customHeight="1">
      <c r="A41" s="270" t="s">
        <v>241</v>
      </c>
      <c r="B41" s="271"/>
      <c r="C41" s="271"/>
      <c r="D41" s="271"/>
      <c r="E41" s="271"/>
      <c r="F41" s="271"/>
      <c r="G41" s="271"/>
      <c r="H41" s="271"/>
      <c r="I41" s="4">
        <v>30</v>
      </c>
      <c r="J41" s="88"/>
      <c r="K41" s="38">
        <f>SUM(K38:K40)</f>
        <v>0</v>
      </c>
      <c r="L41" s="43">
        <f>SUM(L38:L40)</f>
        <v>0</v>
      </c>
    </row>
    <row r="42" spans="1:12" s="3" customFormat="1" ht="13.5" customHeight="1">
      <c r="A42" s="248" t="s">
        <v>222</v>
      </c>
      <c r="B42" s="249"/>
      <c r="C42" s="249"/>
      <c r="D42" s="249"/>
      <c r="E42" s="249"/>
      <c r="F42" s="249"/>
      <c r="G42" s="249"/>
      <c r="H42" s="249"/>
      <c r="I42" s="4">
        <v>31</v>
      </c>
      <c r="J42" s="88"/>
      <c r="K42" s="37"/>
      <c r="L42" s="44"/>
    </row>
    <row r="43" spans="1:12" s="3" customFormat="1" ht="13.5" customHeight="1">
      <c r="A43" s="248" t="s">
        <v>144</v>
      </c>
      <c r="B43" s="249"/>
      <c r="C43" s="249"/>
      <c r="D43" s="249"/>
      <c r="E43" s="249"/>
      <c r="F43" s="249"/>
      <c r="G43" s="249"/>
      <c r="H43" s="249"/>
      <c r="I43" s="4">
        <v>32</v>
      </c>
      <c r="J43" s="88"/>
      <c r="K43" s="37"/>
      <c r="L43" s="44"/>
    </row>
    <row r="44" spans="1:12" s="3" customFormat="1" ht="13.5" customHeight="1">
      <c r="A44" s="248" t="s">
        <v>145</v>
      </c>
      <c r="B44" s="249"/>
      <c r="C44" s="249"/>
      <c r="D44" s="249"/>
      <c r="E44" s="249"/>
      <c r="F44" s="249"/>
      <c r="G44" s="249"/>
      <c r="H44" s="249"/>
      <c r="I44" s="4">
        <v>33</v>
      </c>
      <c r="J44" s="88"/>
      <c r="K44" s="37"/>
      <c r="L44" s="44"/>
    </row>
    <row r="45" spans="1:12" s="3" customFormat="1" ht="13.5" customHeight="1">
      <c r="A45" s="248" t="s">
        <v>169</v>
      </c>
      <c r="B45" s="249"/>
      <c r="C45" s="249"/>
      <c r="D45" s="249"/>
      <c r="E45" s="249"/>
      <c r="F45" s="249"/>
      <c r="G45" s="249"/>
      <c r="H45" s="249"/>
      <c r="I45" s="4">
        <v>34</v>
      </c>
      <c r="J45" s="88"/>
      <c r="K45" s="37"/>
      <c r="L45" s="44"/>
    </row>
    <row r="46" spans="1:12" s="3" customFormat="1" ht="13.5" customHeight="1">
      <c r="A46" s="248" t="s">
        <v>193</v>
      </c>
      <c r="B46" s="249"/>
      <c r="C46" s="249"/>
      <c r="D46" s="249"/>
      <c r="E46" s="249"/>
      <c r="F46" s="249"/>
      <c r="G46" s="249"/>
      <c r="H46" s="249"/>
      <c r="I46" s="4">
        <v>35</v>
      </c>
      <c r="J46" s="88"/>
      <c r="K46" s="37"/>
      <c r="L46" s="44"/>
    </row>
    <row r="47" spans="1:12" s="3" customFormat="1" ht="13.5" customHeight="1">
      <c r="A47" s="270" t="s">
        <v>243</v>
      </c>
      <c r="B47" s="271"/>
      <c r="C47" s="271"/>
      <c r="D47" s="271"/>
      <c r="E47" s="271"/>
      <c r="F47" s="271"/>
      <c r="G47" s="271"/>
      <c r="H47" s="271"/>
      <c r="I47" s="4">
        <v>36</v>
      </c>
      <c r="J47" s="88"/>
      <c r="K47" s="38">
        <f>SUM(K42:K46)</f>
        <v>0</v>
      </c>
      <c r="L47" s="43">
        <f>SUM(L42:L46)</f>
        <v>0</v>
      </c>
    </row>
    <row r="48" spans="1:12" s="3" customFormat="1" ht="24.75" customHeight="1">
      <c r="A48" s="270" t="s">
        <v>6</v>
      </c>
      <c r="B48" s="271"/>
      <c r="C48" s="271"/>
      <c r="D48" s="271"/>
      <c r="E48" s="271"/>
      <c r="F48" s="271"/>
      <c r="G48" s="271"/>
      <c r="H48" s="271"/>
      <c r="I48" s="4">
        <v>37</v>
      </c>
      <c r="J48" s="88"/>
      <c r="K48" s="38">
        <f>IF(K41&gt;K47,K41-K47,0)</f>
        <v>0</v>
      </c>
      <c r="L48" s="43">
        <f>IF(L41&gt;L47,L41-L47,0)</f>
        <v>0</v>
      </c>
    </row>
    <row r="49" spans="1:12" s="3" customFormat="1" ht="24.75" customHeight="1">
      <c r="A49" s="270" t="s">
        <v>8</v>
      </c>
      <c r="B49" s="271"/>
      <c r="C49" s="271"/>
      <c r="D49" s="271"/>
      <c r="E49" s="271"/>
      <c r="F49" s="271"/>
      <c r="G49" s="271"/>
      <c r="H49" s="271"/>
      <c r="I49" s="4">
        <v>38</v>
      </c>
      <c r="J49" s="88"/>
      <c r="K49" s="38">
        <f>IF(K47&gt;K41,K47-K41,0)</f>
        <v>0</v>
      </c>
      <c r="L49" s="43">
        <f>IF(L47&gt;L41,L47-L41,0)</f>
        <v>0</v>
      </c>
    </row>
    <row r="50" spans="1:12" s="3" customFormat="1" ht="13.5" customHeight="1">
      <c r="A50" s="248" t="s">
        <v>254</v>
      </c>
      <c r="B50" s="249"/>
      <c r="C50" s="249"/>
      <c r="D50" s="249"/>
      <c r="E50" s="249"/>
      <c r="F50" s="249"/>
      <c r="G50" s="249"/>
      <c r="H50" s="249"/>
      <c r="I50" s="4">
        <v>39</v>
      </c>
      <c r="J50" s="88"/>
      <c r="K50" s="38">
        <f>IF(K22-K23+K35-K36+K48-K49&gt;0,K22-K23+K35-K36+K48-K49,0)</f>
        <v>0</v>
      </c>
      <c r="L50" s="43">
        <f>IF(L22-L23+L35-L36+L48-L49&gt;0,L22-L23+L35-L36+L48-L49,0)</f>
        <v>0</v>
      </c>
    </row>
    <row r="51" spans="1:12" s="3" customFormat="1" ht="13.5" customHeight="1">
      <c r="A51" s="248" t="s">
        <v>256</v>
      </c>
      <c r="B51" s="249"/>
      <c r="C51" s="249"/>
      <c r="D51" s="249"/>
      <c r="E51" s="249"/>
      <c r="F51" s="249"/>
      <c r="G51" s="249"/>
      <c r="H51" s="249"/>
      <c r="I51" s="4">
        <v>40</v>
      </c>
      <c r="J51" s="88"/>
      <c r="K51" s="38">
        <f>IF(K23-K22+K36-K35+K49-K48&gt;0,K23-K22+K36-K35+K49-K48,0)</f>
        <v>0</v>
      </c>
      <c r="L51" s="43">
        <f>IF(L23-L22+L36-L35+L49-L48&gt;0,L23-L22+L36-L35+L49-L48,0)</f>
        <v>0</v>
      </c>
    </row>
    <row r="52" spans="1:12" s="3" customFormat="1" ht="13.5" customHeight="1">
      <c r="A52" s="248" t="s">
        <v>176</v>
      </c>
      <c r="B52" s="249"/>
      <c r="C52" s="249"/>
      <c r="D52" s="249"/>
      <c r="E52" s="249"/>
      <c r="F52" s="249"/>
      <c r="G52" s="249"/>
      <c r="H52" s="249"/>
      <c r="I52" s="4">
        <v>41</v>
      </c>
      <c r="J52" s="88"/>
      <c r="K52" s="37"/>
      <c r="L52" s="44"/>
    </row>
    <row r="53" spans="1:12" s="3" customFormat="1" ht="13.5" customHeight="1">
      <c r="A53" s="248" t="s">
        <v>142</v>
      </c>
      <c r="B53" s="249"/>
      <c r="C53" s="249"/>
      <c r="D53" s="249"/>
      <c r="E53" s="249"/>
      <c r="F53" s="249"/>
      <c r="G53" s="249"/>
      <c r="H53" s="249"/>
      <c r="I53" s="4">
        <v>42</v>
      </c>
      <c r="J53" s="88"/>
      <c r="K53" s="37"/>
      <c r="L53" s="44"/>
    </row>
    <row r="54" spans="1:12" s="3" customFormat="1" ht="13.5" customHeight="1">
      <c r="A54" s="248" t="s">
        <v>136</v>
      </c>
      <c r="B54" s="249"/>
      <c r="C54" s="249"/>
      <c r="D54" s="249"/>
      <c r="E54" s="249"/>
      <c r="F54" s="249"/>
      <c r="G54" s="249"/>
      <c r="H54" s="249"/>
      <c r="I54" s="4">
        <v>43</v>
      </c>
      <c r="J54" s="88"/>
      <c r="K54" s="37"/>
      <c r="L54" s="44"/>
    </row>
    <row r="55" spans="1:12" s="3" customFormat="1" ht="13.5" customHeight="1">
      <c r="A55" s="359" t="s">
        <v>164</v>
      </c>
      <c r="B55" s="360"/>
      <c r="C55" s="360"/>
      <c r="D55" s="360"/>
      <c r="E55" s="360"/>
      <c r="F55" s="360"/>
      <c r="G55" s="360"/>
      <c r="H55" s="360"/>
      <c r="I55" s="15">
        <v>44</v>
      </c>
      <c r="J55" s="89"/>
      <c r="K55" s="39">
        <f>K52+K53-K54</f>
        <v>0</v>
      </c>
      <c r="L55" s="55">
        <f>L52+L53-L54</f>
        <v>0</v>
      </c>
    </row>
    <row r="56" ht="4.5" customHeight="1"/>
  </sheetData>
  <sheetProtection password="C79A" sheet="1" objects="1" scenarios="1"/>
  <mergeCells count="54">
    <mergeCell ref="A1:B2"/>
    <mergeCell ref="A6:L6"/>
    <mergeCell ref="A7:H7"/>
    <mergeCell ref="A8:H8"/>
    <mergeCell ref="L3:L4"/>
    <mergeCell ref="A3:K3"/>
    <mergeCell ref="A4:K4"/>
    <mergeCell ref="A13:H13"/>
    <mergeCell ref="A14:H14"/>
    <mergeCell ref="A15:H15"/>
    <mergeCell ref="A16:H16"/>
    <mergeCell ref="A10:H10"/>
    <mergeCell ref="A9:L9"/>
    <mergeCell ref="A11:H11"/>
    <mergeCell ref="A12:H12"/>
    <mergeCell ref="A21:H21"/>
    <mergeCell ref="A25:H25"/>
    <mergeCell ref="A22:H22"/>
    <mergeCell ref="A23:H23"/>
    <mergeCell ref="A17:H17"/>
    <mergeCell ref="A18:H18"/>
    <mergeCell ref="A19:H19"/>
    <mergeCell ref="A20:H20"/>
    <mergeCell ref="A26:H26"/>
    <mergeCell ref="A24:L24"/>
    <mergeCell ref="A27:H27"/>
    <mergeCell ref="A30:H30"/>
    <mergeCell ref="A28:H28"/>
    <mergeCell ref="A29:H29"/>
    <mergeCell ref="A46:H46"/>
    <mergeCell ref="A31:H31"/>
    <mergeCell ref="A33:H33"/>
    <mergeCell ref="A34:H34"/>
    <mergeCell ref="A38:H38"/>
    <mergeCell ref="A37:L37"/>
    <mergeCell ref="A36:H36"/>
    <mergeCell ref="A35:H35"/>
    <mergeCell ref="A32:H32"/>
    <mergeCell ref="A55:H55"/>
    <mergeCell ref="A50:H50"/>
    <mergeCell ref="A39:H39"/>
    <mergeCell ref="A42:H42"/>
    <mergeCell ref="A40:H40"/>
    <mergeCell ref="A41:H41"/>
    <mergeCell ref="A43:H43"/>
    <mergeCell ref="A44:H44"/>
    <mergeCell ref="A47:H47"/>
    <mergeCell ref="A45:H45"/>
    <mergeCell ref="A48:H48"/>
    <mergeCell ref="A49:H49"/>
    <mergeCell ref="A51:H51"/>
    <mergeCell ref="A52:H52"/>
    <mergeCell ref="A53:H53"/>
    <mergeCell ref="A54:H5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I1" sqref="I1"/>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158" t="s">
        <v>1804</v>
      </c>
      <c r="B1" s="159"/>
      <c r="C1" s="67" t="s">
        <v>946</v>
      </c>
      <c r="D1" s="64" t="s">
        <v>1098</v>
      </c>
      <c r="E1" s="64" t="s">
        <v>303</v>
      </c>
      <c r="F1" s="82" t="s">
        <v>1071</v>
      </c>
      <c r="G1" s="64" t="s">
        <v>944</v>
      </c>
      <c r="H1" s="82" t="s">
        <v>943</v>
      </c>
      <c r="I1" s="64" t="s">
        <v>1151</v>
      </c>
      <c r="J1" s="65"/>
      <c r="K1" s="3"/>
      <c r="L1" s="3"/>
      <c r="Q1" s="3">
        <f>IF(OR(MIN(K9:L56)&lt;0,MAX(K9:L56)&gt;0),1,0)</f>
        <v>0</v>
      </c>
      <c r="R1" s="141" t="s">
        <v>201</v>
      </c>
    </row>
    <row r="2" spans="1:18" s="3" customFormat="1" ht="19.5" customHeight="1" thickBot="1">
      <c r="A2" s="160"/>
      <c r="B2" s="161"/>
      <c r="C2" s="68" t="s">
        <v>1161</v>
      </c>
      <c r="D2" s="69" t="s">
        <v>1016</v>
      </c>
      <c r="E2" s="69" t="s">
        <v>1242</v>
      </c>
      <c r="F2" s="69" t="s">
        <v>932</v>
      </c>
      <c r="G2" s="69" t="s">
        <v>1066</v>
      </c>
      <c r="H2" s="69" t="s">
        <v>1004</v>
      </c>
      <c r="I2" s="70" t="s">
        <v>949</v>
      </c>
      <c r="J2" s="66"/>
      <c r="Q2" s="24">
        <f>IF(OR(MIN(K9:K56)&lt;0,MAX(K9:K56)&gt;0),1,0)</f>
        <v>0</v>
      </c>
      <c r="R2" s="141" t="s">
        <v>146</v>
      </c>
    </row>
    <row r="3" spans="1:18" s="3" customFormat="1" ht="19.5" customHeight="1">
      <c r="A3" s="354" t="s">
        <v>160</v>
      </c>
      <c r="B3" s="355"/>
      <c r="C3" s="355"/>
      <c r="D3" s="355"/>
      <c r="E3" s="355"/>
      <c r="F3" s="355"/>
      <c r="G3" s="355"/>
      <c r="H3" s="355"/>
      <c r="I3" s="355"/>
      <c r="J3" s="355"/>
      <c r="K3" s="356"/>
      <c r="L3" s="285" t="s">
        <v>1660</v>
      </c>
      <c r="Q3" s="24">
        <f>IF(OR(MIN(L9:L56)&lt;0,MAX(L9:L56)&gt;0),1,0)</f>
        <v>0</v>
      </c>
      <c r="R3" s="141" t="s">
        <v>272</v>
      </c>
    </row>
    <row r="4" spans="1:12" s="3" customFormat="1" ht="19.5" customHeight="1" thickBot="1">
      <c r="A4" s="357" t="str">
        <f>"u razdoblju "&amp;IF(Opci!E5&lt;&gt;"",TEXT(Opci!E5,"DD.MM.YYYY."),"__.__.____.")&amp;" do "&amp;IF(Opci!H5&lt;&gt;"",TEXT(Opci!H5,"DD.MM.YYYY."),"__.__.____.")</f>
        <v>u razdoblju 01.01.2015. do 31.12.2015.</v>
      </c>
      <c r="B4" s="358"/>
      <c r="C4" s="358"/>
      <c r="D4" s="358"/>
      <c r="E4" s="358"/>
      <c r="F4" s="358"/>
      <c r="G4" s="358"/>
      <c r="H4" s="358"/>
      <c r="I4" s="358"/>
      <c r="J4" s="358"/>
      <c r="K4" s="356"/>
      <c r="L4" s="336"/>
    </row>
    <row r="5" spans="1:11" s="3" customFormat="1" ht="4.5" customHeight="1">
      <c r="A5" s="53"/>
      <c r="B5" s="54"/>
      <c r="C5" s="54"/>
      <c r="D5" s="54"/>
      <c r="E5" s="54"/>
      <c r="F5" s="54"/>
      <c r="G5" s="54"/>
      <c r="H5" s="54"/>
      <c r="I5" s="54"/>
      <c r="J5" s="54"/>
      <c r="K5" s="56"/>
    </row>
    <row r="6" spans="1:12" s="3" customFormat="1" ht="19.5" customHeight="1">
      <c r="A6" s="361" t="str">
        <f>"Obveznik: "&amp;IF(Opci!C23&lt;&gt;"",Opci!C23,"________")&amp;"; "&amp;IF(Opci!C25&lt;&gt;"",Opci!C25,"_____________________________________________________________"&amp;"; "&amp;IF(Opci!F27&lt;&gt;"",Opci!F27,"_______________"))</f>
        <v>Obveznik: 12144049303; ARGYRUNTUM d.o.o.</v>
      </c>
      <c r="B6" s="362"/>
      <c r="C6" s="362"/>
      <c r="D6" s="362"/>
      <c r="E6" s="362"/>
      <c r="F6" s="362"/>
      <c r="G6" s="362"/>
      <c r="H6" s="362"/>
      <c r="I6" s="362"/>
      <c r="J6" s="362"/>
      <c r="K6" s="362"/>
      <c r="L6" s="363"/>
    </row>
    <row r="7" spans="1:12" s="3" customFormat="1" ht="24.75" customHeight="1" thickBot="1">
      <c r="A7" s="339" t="s">
        <v>1486</v>
      </c>
      <c r="B7" s="339"/>
      <c r="C7" s="339"/>
      <c r="D7" s="339"/>
      <c r="E7" s="339"/>
      <c r="F7" s="339"/>
      <c r="G7" s="339"/>
      <c r="H7" s="339"/>
      <c r="I7" s="71" t="s">
        <v>1544</v>
      </c>
      <c r="J7" s="76" t="s">
        <v>1743</v>
      </c>
      <c r="K7" s="72" t="s">
        <v>1556</v>
      </c>
      <c r="L7" s="72" t="s">
        <v>1668</v>
      </c>
    </row>
    <row r="8" spans="1:12" s="3" customFormat="1" ht="13.5" customHeight="1">
      <c r="A8" s="337">
        <v>1</v>
      </c>
      <c r="B8" s="337"/>
      <c r="C8" s="337"/>
      <c r="D8" s="337"/>
      <c r="E8" s="337"/>
      <c r="F8" s="337"/>
      <c r="G8" s="337"/>
      <c r="H8" s="337"/>
      <c r="I8" s="74">
        <v>2</v>
      </c>
      <c r="J8" s="86">
        <v>3</v>
      </c>
      <c r="K8" s="85">
        <v>4</v>
      </c>
      <c r="L8" s="85">
        <v>5</v>
      </c>
    </row>
    <row r="9" spans="1:12" s="3" customFormat="1" ht="15" customHeight="1">
      <c r="A9" s="343" t="s">
        <v>123</v>
      </c>
      <c r="B9" s="344"/>
      <c r="C9" s="344"/>
      <c r="D9" s="344"/>
      <c r="E9" s="344"/>
      <c r="F9" s="344"/>
      <c r="G9" s="344"/>
      <c r="H9" s="344"/>
      <c r="I9" s="346"/>
      <c r="J9" s="346"/>
      <c r="K9" s="346"/>
      <c r="L9" s="347"/>
    </row>
    <row r="10" spans="1:12" s="3" customFormat="1" ht="13.5" customHeight="1">
      <c r="A10" s="248" t="s">
        <v>104</v>
      </c>
      <c r="B10" s="249"/>
      <c r="C10" s="249"/>
      <c r="D10" s="249"/>
      <c r="E10" s="249"/>
      <c r="F10" s="249"/>
      <c r="G10" s="249"/>
      <c r="H10" s="249"/>
      <c r="I10" s="4">
        <v>1</v>
      </c>
      <c r="J10" s="88"/>
      <c r="K10" s="37"/>
      <c r="L10" s="44"/>
    </row>
    <row r="11" spans="1:12" s="3" customFormat="1" ht="13.5" customHeight="1">
      <c r="A11" s="248" t="s">
        <v>228</v>
      </c>
      <c r="B11" s="249"/>
      <c r="C11" s="249"/>
      <c r="D11" s="249"/>
      <c r="E11" s="249"/>
      <c r="F11" s="249"/>
      <c r="G11" s="249"/>
      <c r="H11" s="249"/>
      <c r="I11" s="4">
        <v>2</v>
      </c>
      <c r="J11" s="88"/>
      <c r="K11" s="37"/>
      <c r="L11" s="44"/>
    </row>
    <row r="12" spans="1:12" s="3" customFormat="1" ht="13.5" customHeight="1">
      <c r="A12" s="248" t="s">
        <v>192</v>
      </c>
      <c r="B12" s="249"/>
      <c r="C12" s="249"/>
      <c r="D12" s="249"/>
      <c r="E12" s="249"/>
      <c r="F12" s="249"/>
      <c r="G12" s="249"/>
      <c r="H12" s="249"/>
      <c r="I12" s="4">
        <v>3</v>
      </c>
      <c r="J12" s="88"/>
      <c r="K12" s="37"/>
      <c r="L12" s="44"/>
    </row>
    <row r="13" spans="1:12" s="3" customFormat="1" ht="13.5" customHeight="1">
      <c r="A13" s="248" t="s">
        <v>167</v>
      </c>
      <c r="B13" s="249"/>
      <c r="C13" s="249"/>
      <c r="D13" s="249"/>
      <c r="E13" s="249"/>
      <c r="F13" s="249"/>
      <c r="G13" s="249"/>
      <c r="H13" s="249"/>
      <c r="I13" s="4">
        <v>4</v>
      </c>
      <c r="J13" s="88"/>
      <c r="K13" s="37"/>
      <c r="L13" s="44"/>
    </row>
    <row r="14" spans="1:12" s="3" customFormat="1" ht="13.5" customHeight="1">
      <c r="A14" s="248" t="s">
        <v>82</v>
      </c>
      <c r="B14" s="249"/>
      <c r="C14" s="249"/>
      <c r="D14" s="249"/>
      <c r="E14" s="249"/>
      <c r="F14" s="249"/>
      <c r="G14" s="249"/>
      <c r="H14" s="249"/>
      <c r="I14" s="4">
        <v>5</v>
      </c>
      <c r="J14" s="88"/>
      <c r="K14" s="37"/>
      <c r="L14" s="44"/>
    </row>
    <row r="15" spans="1:12" s="3" customFormat="1" ht="13.5" customHeight="1">
      <c r="A15" s="270" t="s">
        <v>234</v>
      </c>
      <c r="B15" s="271"/>
      <c r="C15" s="271"/>
      <c r="D15" s="271"/>
      <c r="E15" s="271"/>
      <c r="F15" s="271"/>
      <c r="G15" s="271"/>
      <c r="H15" s="271"/>
      <c r="I15" s="4">
        <v>6</v>
      </c>
      <c r="J15" s="88"/>
      <c r="K15" s="38">
        <f>SUM(K10:K14)</f>
        <v>0</v>
      </c>
      <c r="L15" s="43">
        <f>SUM(L10:L14)</f>
        <v>0</v>
      </c>
    </row>
    <row r="16" spans="1:12" s="3" customFormat="1" ht="13.5" customHeight="1">
      <c r="A16" s="248" t="s">
        <v>114</v>
      </c>
      <c r="B16" s="249"/>
      <c r="C16" s="249"/>
      <c r="D16" s="249"/>
      <c r="E16" s="249"/>
      <c r="F16" s="249"/>
      <c r="G16" s="249"/>
      <c r="H16" s="249"/>
      <c r="I16" s="4">
        <v>7</v>
      </c>
      <c r="J16" s="88"/>
      <c r="K16" s="37"/>
      <c r="L16" s="44"/>
    </row>
    <row r="17" spans="1:12" s="3" customFormat="1" ht="13.5" customHeight="1">
      <c r="A17" s="248" t="s">
        <v>115</v>
      </c>
      <c r="B17" s="249"/>
      <c r="C17" s="249"/>
      <c r="D17" s="249"/>
      <c r="E17" s="249"/>
      <c r="F17" s="249"/>
      <c r="G17" s="249"/>
      <c r="H17" s="249"/>
      <c r="I17" s="4">
        <v>8</v>
      </c>
      <c r="J17" s="88"/>
      <c r="K17" s="37"/>
      <c r="L17" s="44"/>
    </row>
    <row r="18" spans="1:12" s="3" customFormat="1" ht="13.5" customHeight="1">
      <c r="A18" s="248" t="s">
        <v>190</v>
      </c>
      <c r="B18" s="249"/>
      <c r="C18" s="249"/>
      <c r="D18" s="249"/>
      <c r="E18" s="249"/>
      <c r="F18" s="249"/>
      <c r="G18" s="249"/>
      <c r="H18" s="249"/>
      <c r="I18" s="4">
        <v>9</v>
      </c>
      <c r="J18" s="88"/>
      <c r="K18" s="37"/>
      <c r="L18" s="44"/>
    </row>
    <row r="19" spans="1:12" s="3" customFormat="1" ht="13.5" customHeight="1">
      <c r="A19" s="248" t="s">
        <v>96</v>
      </c>
      <c r="B19" s="249"/>
      <c r="C19" s="249"/>
      <c r="D19" s="249"/>
      <c r="E19" s="249"/>
      <c r="F19" s="249"/>
      <c r="G19" s="249"/>
      <c r="H19" s="249"/>
      <c r="I19" s="4">
        <v>10</v>
      </c>
      <c r="J19" s="88"/>
      <c r="K19" s="37"/>
      <c r="L19" s="44"/>
    </row>
    <row r="20" spans="1:12" s="3" customFormat="1" ht="13.5" customHeight="1">
      <c r="A20" s="248" t="s">
        <v>97</v>
      </c>
      <c r="B20" s="249"/>
      <c r="C20" s="249"/>
      <c r="D20" s="249"/>
      <c r="E20" s="249"/>
      <c r="F20" s="249"/>
      <c r="G20" s="249"/>
      <c r="H20" s="249"/>
      <c r="I20" s="4">
        <v>11</v>
      </c>
      <c r="J20" s="88"/>
      <c r="K20" s="37"/>
      <c r="L20" s="44"/>
    </row>
    <row r="21" spans="1:12" s="3" customFormat="1" ht="13.5" customHeight="1">
      <c r="A21" s="248" t="s">
        <v>74</v>
      </c>
      <c r="B21" s="249"/>
      <c r="C21" s="249"/>
      <c r="D21" s="249"/>
      <c r="E21" s="249"/>
      <c r="F21" s="249"/>
      <c r="G21" s="249"/>
      <c r="H21" s="249"/>
      <c r="I21" s="4">
        <v>12</v>
      </c>
      <c r="J21" s="88"/>
      <c r="K21" s="37"/>
      <c r="L21" s="44"/>
    </row>
    <row r="22" spans="1:12" s="3" customFormat="1" ht="13.5" customHeight="1">
      <c r="A22" s="270" t="s">
        <v>235</v>
      </c>
      <c r="B22" s="271"/>
      <c r="C22" s="271"/>
      <c r="D22" s="271"/>
      <c r="E22" s="271"/>
      <c r="F22" s="271"/>
      <c r="G22" s="271"/>
      <c r="H22" s="271"/>
      <c r="I22" s="4">
        <v>13</v>
      </c>
      <c r="J22" s="88"/>
      <c r="K22" s="38">
        <f>SUM(K16:K21)</f>
        <v>0</v>
      </c>
      <c r="L22" s="43">
        <f>SUM(L16:L21)</f>
        <v>0</v>
      </c>
    </row>
    <row r="23" spans="1:12" s="3" customFormat="1" ht="24.75" customHeight="1">
      <c r="A23" s="270" t="s">
        <v>1</v>
      </c>
      <c r="B23" s="365"/>
      <c r="C23" s="365"/>
      <c r="D23" s="365"/>
      <c r="E23" s="365"/>
      <c r="F23" s="365"/>
      <c r="G23" s="365"/>
      <c r="H23" s="366"/>
      <c r="I23" s="4">
        <v>14</v>
      </c>
      <c r="J23" s="88"/>
      <c r="K23" s="38">
        <f>IF(K15&gt;K22,K15-K22,0)</f>
        <v>0</v>
      </c>
      <c r="L23" s="43">
        <f>IF(L15&gt;L22,L15-L22,0)</f>
        <v>0</v>
      </c>
    </row>
    <row r="24" spans="1:12" s="3" customFormat="1" ht="24.75" customHeight="1">
      <c r="A24" s="282" t="s">
        <v>2</v>
      </c>
      <c r="B24" s="367"/>
      <c r="C24" s="367"/>
      <c r="D24" s="367"/>
      <c r="E24" s="367"/>
      <c r="F24" s="367"/>
      <c r="G24" s="367"/>
      <c r="H24" s="368"/>
      <c r="I24" s="4">
        <v>15</v>
      </c>
      <c r="J24" s="88"/>
      <c r="K24" s="38">
        <f>IF(K22&gt;K15,K22-K15,0)</f>
        <v>0</v>
      </c>
      <c r="L24" s="43">
        <f>IF(L22&gt;L15,L22-L15,0)</f>
        <v>0</v>
      </c>
    </row>
    <row r="25" spans="1:12" s="3" customFormat="1" ht="13.5" customHeight="1">
      <c r="A25" s="343" t="s">
        <v>151</v>
      </c>
      <c r="B25" s="344"/>
      <c r="C25" s="344"/>
      <c r="D25" s="344"/>
      <c r="E25" s="344"/>
      <c r="F25" s="344"/>
      <c r="G25" s="344"/>
      <c r="H25" s="344"/>
      <c r="I25" s="346"/>
      <c r="J25" s="346"/>
      <c r="K25" s="346"/>
      <c r="L25" s="347"/>
    </row>
    <row r="26" spans="1:12" s="3" customFormat="1" ht="13.5" customHeight="1">
      <c r="A26" s="248" t="s">
        <v>18</v>
      </c>
      <c r="B26" s="249"/>
      <c r="C26" s="249"/>
      <c r="D26" s="249"/>
      <c r="E26" s="249"/>
      <c r="F26" s="249"/>
      <c r="G26" s="249"/>
      <c r="H26" s="249"/>
      <c r="I26" s="4">
        <v>16</v>
      </c>
      <c r="J26" s="88"/>
      <c r="K26" s="37"/>
      <c r="L26" s="44"/>
    </row>
    <row r="27" spans="1:12" s="3" customFormat="1" ht="13.5" customHeight="1">
      <c r="A27" s="248" t="s">
        <v>261</v>
      </c>
      <c r="B27" s="249"/>
      <c r="C27" s="249"/>
      <c r="D27" s="249"/>
      <c r="E27" s="249"/>
      <c r="F27" s="249"/>
      <c r="G27" s="249"/>
      <c r="H27" s="249"/>
      <c r="I27" s="4">
        <v>17</v>
      </c>
      <c r="J27" s="88"/>
      <c r="K27" s="37"/>
      <c r="L27" s="44"/>
    </row>
    <row r="28" spans="1:12" s="3" customFormat="1" ht="13.5" customHeight="1">
      <c r="A28" s="254" t="s">
        <v>107</v>
      </c>
      <c r="B28" s="255"/>
      <c r="C28" s="255"/>
      <c r="D28" s="255"/>
      <c r="E28" s="255"/>
      <c r="F28" s="255"/>
      <c r="G28" s="255"/>
      <c r="H28" s="255"/>
      <c r="I28" s="4">
        <v>18</v>
      </c>
      <c r="J28" s="88"/>
      <c r="K28" s="37"/>
      <c r="L28" s="44"/>
    </row>
    <row r="29" spans="1:12" s="3" customFormat="1" ht="13.5" customHeight="1">
      <c r="A29" s="254" t="s">
        <v>121</v>
      </c>
      <c r="B29" s="255"/>
      <c r="C29" s="255"/>
      <c r="D29" s="255"/>
      <c r="E29" s="255"/>
      <c r="F29" s="255"/>
      <c r="G29" s="255"/>
      <c r="H29" s="255"/>
      <c r="I29" s="4">
        <v>19</v>
      </c>
      <c r="J29" s="88"/>
      <c r="K29" s="37"/>
      <c r="L29" s="44"/>
    </row>
    <row r="30" spans="1:12" s="3" customFormat="1" ht="13.5" customHeight="1">
      <c r="A30" s="248" t="s">
        <v>215</v>
      </c>
      <c r="B30" s="249"/>
      <c r="C30" s="249"/>
      <c r="D30" s="249"/>
      <c r="E30" s="249"/>
      <c r="F30" s="249"/>
      <c r="G30" s="249"/>
      <c r="H30" s="249"/>
      <c r="I30" s="4">
        <v>20</v>
      </c>
      <c r="J30" s="88"/>
      <c r="K30" s="37"/>
      <c r="L30" s="44"/>
    </row>
    <row r="31" spans="1:12" s="3" customFormat="1" ht="13.5" customHeight="1">
      <c r="A31" s="270" t="s">
        <v>260</v>
      </c>
      <c r="B31" s="271"/>
      <c r="C31" s="271"/>
      <c r="D31" s="271"/>
      <c r="E31" s="271"/>
      <c r="F31" s="271"/>
      <c r="G31" s="271"/>
      <c r="H31" s="271"/>
      <c r="I31" s="4">
        <v>21</v>
      </c>
      <c r="J31" s="88"/>
      <c r="K31" s="38">
        <f>SUM(K26:K30)</f>
        <v>0</v>
      </c>
      <c r="L31" s="43">
        <f>SUM(L26:L30)</f>
        <v>0</v>
      </c>
    </row>
    <row r="32" spans="1:12" s="3" customFormat="1" ht="13.5" customHeight="1">
      <c r="A32" s="248" t="s">
        <v>10</v>
      </c>
      <c r="B32" s="249"/>
      <c r="C32" s="249"/>
      <c r="D32" s="249"/>
      <c r="E32" s="249"/>
      <c r="F32" s="249"/>
      <c r="G32" s="249"/>
      <c r="H32" s="249"/>
      <c r="I32" s="4">
        <v>22</v>
      </c>
      <c r="J32" s="88"/>
      <c r="K32" s="37"/>
      <c r="L32" s="44"/>
    </row>
    <row r="33" spans="1:12" s="3" customFormat="1" ht="13.5" customHeight="1">
      <c r="A33" s="248" t="s">
        <v>23</v>
      </c>
      <c r="B33" s="249"/>
      <c r="C33" s="249"/>
      <c r="D33" s="249"/>
      <c r="E33" s="249"/>
      <c r="F33" s="249"/>
      <c r="G33" s="249"/>
      <c r="H33" s="249"/>
      <c r="I33" s="4">
        <v>23</v>
      </c>
      <c r="J33" s="88"/>
      <c r="K33" s="37"/>
      <c r="L33" s="44"/>
    </row>
    <row r="34" spans="1:12" s="3" customFormat="1" ht="13.5" customHeight="1">
      <c r="A34" s="248" t="s">
        <v>211</v>
      </c>
      <c r="B34" s="249"/>
      <c r="C34" s="249"/>
      <c r="D34" s="249"/>
      <c r="E34" s="249"/>
      <c r="F34" s="249"/>
      <c r="G34" s="249"/>
      <c r="H34" s="249"/>
      <c r="I34" s="4">
        <v>24</v>
      </c>
      <c r="J34" s="88"/>
      <c r="K34" s="37"/>
      <c r="L34" s="44"/>
    </row>
    <row r="35" spans="1:12" s="3" customFormat="1" ht="13.5" customHeight="1">
      <c r="A35" s="270" t="s">
        <v>250</v>
      </c>
      <c r="B35" s="271"/>
      <c r="C35" s="271"/>
      <c r="D35" s="271"/>
      <c r="E35" s="271"/>
      <c r="F35" s="271"/>
      <c r="G35" s="271"/>
      <c r="H35" s="271"/>
      <c r="I35" s="4">
        <v>25</v>
      </c>
      <c r="J35" s="88"/>
      <c r="K35" s="38">
        <f>SUM(K32:K34)</f>
        <v>0</v>
      </c>
      <c r="L35" s="43">
        <f>SUM(L32:L34)</f>
        <v>0</v>
      </c>
    </row>
    <row r="36" spans="1:12" s="3" customFormat="1" ht="24.75" customHeight="1">
      <c r="A36" s="270" t="s">
        <v>15</v>
      </c>
      <c r="B36" s="271"/>
      <c r="C36" s="271"/>
      <c r="D36" s="271"/>
      <c r="E36" s="271"/>
      <c r="F36" s="271"/>
      <c r="G36" s="271"/>
      <c r="H36" s="271"/>
      <c r="I36" s="4">
        <v>26</v>
      </c>
      <c r="J36" s="88"/>
      <c r="K36" s="38">
        <f>IF(K31&gt;K35,K31-K35,0)</f>
        <v>0</v>
      </c>
      <c r="L36" s="43">
        <f>IF(L31&gt;L35,L31-L35,0)</f>
        <v>0</v>
      </c>
    </row>
    <row r="37" spans="1:12" s="3" customFormat="1" ht="24.75" customHeight="1">
      <c r="A37" s="270" t="s">
        <v>17</v>
      </c>
      <c r="B37" s="271"/>
      <c r="C37" s="271"/>
      <c r="D37" s="271"/>
      <c r="E37" s="271"/>
      <c r="F37" s="271"/>
      <c r="G37" s="271"/>
      <c r="H37" s="271"/>
      <c r="I37" s="4">
        <v>27</v>
      </c>
      <c r="J37" s="88"/>
      <c r="K37" s="38">
        <f>IF(K35&gt;K31,K35-K31,0)</f>
        <v>0</v>
      </c>
      <c r="L37" s="43">
        <f>IF(L35&gt;L31,L35-L31,0)</f>
        <v>0</v>
      </c>
    </row>
    <row r="38" spans="1:12" s="3" customFormat="1" ht="13.5" customHeight="1">
      <c r="A38" s="343" t="s">
        <v>141</v>
      </c>
      <c r="B38" s="344"/>
      <c r="C38" s="344"/>
      <c r="D38" s="344"/>
      <c r="E38" s="344"/>
      <c r="F38" s="344"/>
      <c r="G38" s="344"/>
      <c r="H38" s="344"/>
      <c r="I38" s="346">
        <v>0</v>
      </c>
      <c r="J38" s="346"/>
      <c r="K38" s="346"/>
      <c r="L38" s="347"/>
    </row>
    <row r="39" spans="1:12" s="3" customFormat="1" ht="13.5" customHeight="1">
      <c r="A39" s="248" t="s">
        <v>22</v>
      </c>
      <c r="B39" s="249"/>
      <c r="C39" s="249"/>
      <c r="D39" s="249"/>
      <c r="E39" s="249"/>
      <c r="F39" s="249"/>
      <c r="G39" s="249"/>
      <c r="H39" s="249"/>
      <c r="I39" s="4">
        <v>28</v>
      </c>
      <c r="J39" s="88"/>
      <c r="K39" s="37"/>
      <c r="L39" s="44"/>
    </row>
    <row r="40" spans="1:12" s="3" customFormat="1" ht="13.5" customHeight="1">
      <c r="A40" s="248" t="s">
        <v>13</v>
      </c>
      <c r="B40" s="249"/>
      <c r="C40" s="249"/>
      <c r="D40" s="249"/>
      <c r="E40" s="249"/>
      <c r="F40" s="249"/>
      <c r="G40" s="249"/>
      <c r="H40" s="249"/>
      <c r="I40" s="4">
        <v>29</v>
      </c>
      <c r="J40" s="88"/>
      <c r="K40" s="37"/>
      <c r="L40" s="44"/>
    </row>
    <row r="41" spans="1:12" s="3" customFormat="1" ht="13.5" customHeight="1">
      <c r="A41" s="248" t="s">
        <v>1844</v>
      </c>
      <c r="B41" s="249"/>
      <c r="C41" s="249"/>
      <c r="D41" s="249"/>
      <c r="E41" s="249"/>
      <c r="F41" s="249"/>
      <c r="G41" s="249"/>
      <c r="H41" s="249"/>
      <c r="I41" s="4">
        <v>30</v>
      </c>
      <c r="J41" s="88"/>
      <c r="K41" s="37"/>
      <c r="L41" s="44"/>
    </row>
    <row r="42" spans="1:12" s="3" customFormat="1" ht="13.5" customHeight="1">
      <c r="A42" s="270" t="s">
        <v>242</v>
      </c>
      <c r="B42" s="271"/>
      <c r="C42" s="271"/>
      <c r="D42" s="271"/>
      <c r="E42" s="271"/>
      <c r="F42" s="271"/>
      <c r="G42" s="271"/>
      <c r="H42" s="271"/>
      <c r="I42" s="4">
        <v>31</v>
      </c>
      <c r="J42" s="88"/>
      <c r="K42" s="38">
        <f>SUM(K39:K41)</f>
        <v>0</v>
      </c>
      <c r="L42" s="43">
        <f>SUM(L39:L41)</f>
        <v>0</v>
      </c>
    </row>
    <row r="43" spans="1:12" s="3" customFormat="1" ht="13.5" customHeight="1">
      <c r="A43" s="248" t="s">
        <v>222</v>
      </c>
      <c r="B43" s="249"/>
      <c r="C43" s="249"/>
      <c r="D43" s="249"/>
      <c r="E43" s="249"/>
      <c r="F43" s="249"/>
      <c r="G43" s="249"/>
      <c r="H43" s="249"/>
      <c r="I43" s="4">
        <v>32</v>
      </c>
      <c r="J43" s="88"/>
      <c r="K43" s="37"/>
      <c r="L43" s="44"/>
    </row>
    <row r="44" spans="1:12" s="3" customFormat="1" ht="13.5" customHeight="1">
      <c r="A44" s="248" t="s">
        <v>144</v>
      </c>
      <c r="B44" s="249"/>
      <c r="C44" s="249"/>
      <c r="D44" s="249"/>
      <c r="E44" s="249"/>
      <c r="F44" s="249"/>
      <c r="G44" s="249"/>
      <c r="H44" s="249"/>
      <c r="I44" s="4">
        <v>33</v>
      </c>
      <c r="J44" s="88"/>
      <c r="K44" s="37"/>
      <c r="L44" s="44"/>
    </row>
    <row r="45" spans="1:12" s="3" customFormat="1" ht="13.5" customHeight="1">
      <c r="A45" s="248" t="s">
        <v>145</v>
      </c>
      <c r="B45" s="249"/>
      <c r="C45" s="249"/>
      <c r="D45" s="249"/>
      <c r="E45" s="249"/>
      <c r="F45" s="249"/>
      <c r="G45" s="249"/>
      <c r="H45" s="249"/>
      <c r="I45" s="4">
        <v>34</v>
      </c>
      <c r="J45" s="88"/>
      <c r="K45" s="37"/>
      <c r="L45" s="44"/>
    </row>
    <row r="46" spans="1:12" s="3" customFormat="1" ht="13.5" customHeight="1">
      <c r="A46" s="248" t="s">
        <v>169</v>
      </c>
      <c r="B46" s="249"/>
      <c r="C46" s="249"/>
      <c r="D46" s="249"/>
      <c r="E46" s="249"/>
      <c r="F46" s="249"/>
      <c r="G46" s="249"/>
      <c r="H46" s="249"/>
      <c r="I46" s="4">
        <v>35</v>
      </c>
      <c r="J46" s="88"/>
      <c r="K46" s="37"/>
      <c r="L46" s="44"/>
    </row>
    <row r="47" spans="1:12" s="3" customFormat="1" ht="13.5" customHeight="1">
      <c r="A47" s="248" t="s">
        <v>193</v>
      </c>
      <c r="B47" s="249"/>
      <c r="C47" s="249"/>
      <c r="D47" s="249"/>
      <c r="E47" s="249"/>
      <c r="F47" s="249"/>
      <c r="G47" s="249"/>
      <c r="H47" s="249"/>
      <c r="I47" s="4">
        <v>36</v>
      </c>
      <c r="J47" s="88"/>
      <c r="K47" s="37"/>
      <c r="L47" s="44"/>
    </row>
    <row r="48" spans="1:12" s="3" customFormat="1" ht="13.5" customHeight="1">
      <c r="A48" s="270" t="s">
        <v>244</v>
      </c>
      <c r="B48" s="271"/>
      <c r="C48" s="271"/>
      <c r="D48" s="271"/>
      <c r="E48" s="271"/>
      <c r="F48" s="271"/>
      <c r="G48" s="271"/>
      <c r="H48" s="271"/>
      <c r="I48" s="4">
        <v>37</v>
      </c>
      <c r="J48" s="88"/>
      <c r="K48" s="38">
        <f>SUM(K43:K47)</f>
        <v>0</v>
      </c>
      <c r="L48" s="43">
        <f>SUM(L43:L47)</f>
        <v>0</v>
      </c>
    </row>
    <row r="49" spans="1:12" s="3" customFormat="1" ht="24.75" customHeight="1">
      <c r="A49" s="270" t="s">
        <v>7</v>
      </c>
      <c r="B49" s="271"/>
      <c r="C49" s="271"/>
      <c r="D49" s="271"/>
      <c r="E49" s="271"/>
      <c r="F49" s="271"/>
      <c r="G49" s="271"/>
      <c r="H49" s="271"/>
      <c r="I49" s="4">
        <v>38</v>
      </c>
      <c r="J49" s="88"/>
      <c r="K49" s="38">
        <f>IF(K42&gt;K48,K42-K48,0)</f>
        <v>0</v>
      </c>
      <c r="L49" s="43">
        <f>IF(L42&gt;L48,L42-L48,0)</f>
        <v>0</v>
      </c>
    </row>
    <row r="50" spans="1:12" s="3" customFormat="1" ht="24.75" customHeight="1">
      <c r="A50" s="270" t="s">
        <v>9</v>
      </c>
      <c r="B50" s="271"/>
      <c r="C50" s="271"/>
      <c r="D50" s="271"/>
      <c r="E50" s="271"/>
      <c r="F50" s="271"/>
      <c r="G50" s="271"/>
      <c r="H50" s="271"/>
      <c r="I50" s="4">
        <v>39</v>
      </c>
      <c r="J50" s="88"/>
      <c r="K50" s="38">
        <f>IF(K48&gt;K42,K48-K42,0)</f>
        <v>0</v>
      </c>
      <c r="L50" s="43">
        <f>IF(L48&gt;L42,L48-L42,0)</f>
        <v>0</v>
      </c>
    </row>
    <row r="51" spans="1:12" s="3" customFormat="1" ht="13.5" customHeight="1">
      <c r="A51" s="270" t="s">
        <v>255</v>
      </c>
      <c r="B51" s="271"/>
      <c r="C51" s="271"/>
      <c r="D51" s="271"/>
      <c r="E51" s="271"/>
      <c r="F51" s="271"/>
      <c r="G51" s="271"/>
      <c r="H51" s="271"/>
      <c r="I51" s="4">
        <v>40</v>
      </c>
      <c r="J51" s="88"/>
      <c r="K51" s="38">
        <f>IF(K23-K24+K36-K37+K49-K50&gt;0,K23-K24+K36-K37+K49-K50,0)</f>
        <v>0</v>
      </c>
      <c r="L51" s="43">
        <f>IF(L23-L24+L36-L37+L49-L50&gt;0,L23-L24+L36-L37+L49-L50,0)</f>
        <v>0</v>
      </c>
    </row>
    <row r="52" spans="1:12" s="3" customFormat="1" ht="13.5" customHeight="1">
      <c r="A52" s="270" t="s">
        <v>257</v>
      </c>
      <c r="B52" s="271"/>
      <c r="C52" s="271"/>
      <c r="D52" s="271"/>
      <c r="E52" s="271"/>
      <c r="F52" s="271"/>
      <c r="G52" s="271"/>
      <c r="H52" s="271"/>
      <c r="I52" s="4">
        <v>41</v>
      </c>
      <c r="J52" s="88"/>
      <c r="K52" s="38">
        <f>IF(K24-K23+K37-K36+K50-K49&gt;0,K24-K23+K37-K36+K50-K49,0)</f>
        <v>0</v>
      </c>
      <c r="L52" s="43">
        <f>IF(L24-L23+L37-L36+L50-L49&gt;0,L24-L23+L37-L36+L50-L49,0)</f>
        <v>0</v>
      </c>
    </row>
    <row r="53" spans="1:12" s="3" customFormat="1" ht="13.5" customHeight="1">
      <c r="A53" s="270" t="s">
        <v>176</v>
      </c>
      <c r="B53" s="271"/>
      <c r="C53" s="271"/>
      <c r="D53" s="271"/>
      <c r="E53" s="271"/>
      <c r="F53" s="271"/>
      <c r="G53" s="271"/>
      <c r="H53" s="271"/>
      <c r="I53" s="4">
        <v>42</v>
      </c>
      <c r="J53" s="88"/>
      <c r="K53" s="37"/>
      <c r="L53" s="44"/>
    </row>
    <row r="54" spans="1:12" s="3" customFormat="1" ht="13.5" customHeight="1">
      <c r="A54" s="270" t="s">
        <v>142</v>
      </c>
      <c r="B54" s="271"/>
      <c r="C54" s="271"/>
      <c r="D54" s="271"/>
      <c r="E54" s="271"/>
      <c r="F54" s="271"/>
      <c r="G54" s="271"/>
      <c r="H54" s="271"/>
      <c r="I54" s="4">
        <v>43</v>
      </c>
      <c r="J54" s="88"/>
      <c r="K54" s="37"/>
      <c r="L54" s="44"/>
    </row>
    <row r="55" spans="1:12" s="3" customFormat="1" ht="13.5" customHeight="1">
      <c r="A55" s="270" t="s">
        <v>136</v>
      </c>
      <c r="B55" s="271"/>
      <c r="C55" s="271"/>
      <c r="D55" s="271"/>
      <c r="E55" s="271"/>
      <c r="F55" s="271"/>
      <c r="G55" s="271"/>
      <c r="H55" s="271"/>
      <c r="I55" s="4">
        <v>44</v>
      </c>
      <c r="J55" s="88"/>
      <c r="K55" s="37"/>
      <c r="L55" s="44"/>
    </row>
    <row r="56" spans="1:12" s="3" customFormat="1" ht="13.5" customHeight="1">
      <c r="A56" s="282" t="s">
        <v>164</v>
      </c>
      <c r="B56" s="283"/>
      <c r="C56" s="283"/>
      <c r="D56" s="283"/>
      <c r="E56" s="283"/>
      <c r="F56" s="283"/>
      <c r="G56" s="283"/>
      <c r="H56" s="283"/>
      <c r="I56" s="15">
        <v>45</v>
      </c>
      <c r="J56" s="89"/>
      <c r="K56" s="39">
        <f>K53+K54-K55</f>
        <v>0</v>
      </c>
      <c r="L56" s="55">
        <f>L53+L54-L55</f>
        <v>0</v>
      </c>
    </row>
    <row r="57" ht="12.75" customHeight="1">
      <c r="A57" s="16" t="s">
        <v>184</v>
      </c>
    </row>
    <row r="58" ht="4.5" customHeight="1"/>
  </sheetData>
  <sheetProtection password="C79A" sheet="1" objects="1" scenarios="1"/>
  <mergeCells count="55">
    <mergeCell ref="A49:H49"/>
    <mergeCell ref="A47:H47"/>
    <mergeCell ref="A48:H48"/>
    <mergeCell ref="A45:H45"/>
    <mergeCell ref="A46:H46"/>
    <mergeCell ref="A54:H54"/>
    <mergeCell ref="A52:H52"/>
    <mergeCell ref="A55:H55"/>
    <mergeCell ref="A56:H56"/>
    <mergeCell ref="A53:H53"/>
    <mergeCell ref="A1:B2"/>
    <mergeCell ref="A50:H50"/>
    <mergeCell ref="A51:H51"/>
    <mergeCell ref="A25:L25"/>
    <mergeCell ref="A38:L38"/>
    <mergeCell ref="A39:H39"/>
    <mergeCell ref="A36:H36"/>
    <mergeCell ref="A37:H37"/>
    <mergeCell ref="A35:H35"/>
    <mergeCell ref="A43:H43"/>
    <mergeCell ref="A44:H44"/>
    <mergeCell ref="A42:H42"/>
    <mergeCell ref="A40:H40"/>
    <mergeCell ref="A41:H41"/>
    <mergeCell ref="A29:H29"/>
    <mergeCell ref="A30:H30"/>
    <mergeCell ref="A27:H27"/>
    <mergeCell ref="A28:H28"/>
    <mergeCell ref="A33:H33"/>
    <mergeCell ref="A34:H34"/>
    <mergeCell ref="A31:H31"/>
    <mergeCell ref="A32:H32"/>
    <mergeCell ref="A20:H20"/>
    <mergeCell ref="A21:H21"/>
    <mergeCell ref="A18:H18"/>
    <mergeCell ref="A19:H19"/>
    <mergeCell ref="A26:H26"/>
    <mergeCell ref="A23:H23"/>
    <mergeCell ref="A24:H24"/>
    <mergeCell ref="A22:H22"/>
    <mergeCell ref="A11:H11"/>
    <mergeCell ref="A12:H12"/>
    <mergeCell ref="A9:L9"/>
    <mergeCell ref="A10:H10"/>
    <mergeCell ref="A16:H16"/>
    <mergeCell ref="A17:H17"/>
    <mergeCell ref="A15:H15"/>
    <mergeCell ref="A13:H13"/>
    <mergeCell ref="A14:H14"/>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2016-03-17T14:43:44Z</cp:lastPrinted>
  <dcterms:created xsi:type="dcterms:W3CDTF">2008-10-17T11:51:54Z</dcterms:created>
  <dcterms:modified xsi:type="dcterms:W3CDTF">2021-04-28T12:19:31Z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