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1"/>
  </bookViews>
  <sheets>
    <sheet name="PLAN PRIHODA 2023" sheetId="1" r:id="rId1"/>
    <sheet name="PLAN RASHODA 2023" sheetId="2" r:id="rId2"/>
  </sheets>
  <definedNames/>
  <calcPr fullCalcOnLoad="1"/>
</workbook>
</file>

<file path=xl/sharedStrings.xml><?xml version="1.0" encoding="utf-8"?>
<sst xmlns="http://schemas.openxmlformats.org/spreadsheetml/2006/main" count="143" uniqueCount="113">
  <si>
    <t>UKUPNI PRIHOD</t>
  </si>
  <si>
    <t>UKUPNI RASHOD</t>
  </si>
  <si>
    <t>BRUTO DOBIT</t>
  </si>
  <si>
    <t>Kategorija</t>
  </si>
  <si>
    <t>STRUKTURA RASPODJELE PLANIRANIH PRIHODA S VELIČINOM OČEKIVANE DOBITI</t>
  </si>
  <si>
    <t>Red.br.</t>
  </si>
  <si>
    <t>VRSTA TROŠKA</t>
  </si>
  <si>
    <t>3.</t>
  </si>
  <si>
    <t>1.</t>
  </si>
  <si>
    <t>2.</t>
  </si>
  <si>
    <t>4.</t>
  </si>
  <si>
    <t>5.</t>
  </si>
  <si>
    <t>Uredski materijal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</si>
  <si>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</si>
  <si>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</si>
  <si>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</si>
  <si>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</si>
  <si>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</si>
  <si>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</si>
  <si>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</si>
  <si>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</si>
  <si>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</si>
  <si>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</si>
  <si>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</si>
  <si>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</si>
  <si>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</si>
  <si>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</si>
  <si>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UKUPNI RASHODI</t>
  </si>
  <si>
    <t>UKUPNI PRIHODI</t>
  </si>
  <si>
    <t>PRIHODI</t>
  </si>
  <si>
    <t>%učešća u strukturi</t>
  </si>
  <si>
    <t>Indeks</t>
  </si>
  <si>
    <t>Troškovi goriva (dizel,mot.benzin)</t>
  </si>
  <si>
    <t>Tabela 2.</t>
  </si>
  <si>
    <t>Broj uposlenih djelatnika</t>
  </si>
  <si>
    <t>Ukupni poslovni prihodi</t>
  </si>
  <si>
    <t>Prihodi od potpora-sanacija</t>
  </si>
  <si>
    <t>Tabela 1.</t>
  </si>
  <si>
    <t>Građevinski radovi</t>
  </si>
  <si>
    <t>Ljetno čišćenje</t>
  </si>
  <si>
    <t>Zimsko čišćenje</t>
  </si>
  <si>
    <t>Javne površine</t>
  </si>
  <si>
    <t>Upravljanje tržnicama</t>
  </si>
  <si>
    <t>Održavanje groblja i ukop pokojnika</t>
  </si>
  <si>
    <t>Naplata i održavanje parkinga</t>
  </si>
  <si>
    <t>Ostale djelatnosti (rad, prev, i naj. stroj.)</t>
  </si>
  <si>
    <t>Održavanje javne rasvjete</t>
  </si>
  <si>
    <t>Zimsko ukrašavanje</t>
  </si>
  <si>
    <t>Materijal za radove i održavanje</t>
  </si>
  <si>
    <t>Održavanje strojeva i opreme</t>
  </si>
  <si>
    <t>Poštanske usluge</t>
  </si>
  <si>
    <t>Telefonske i Internet usluge</t>
  </si>
  <si>
    <t>Naknada za odvoz smeća</t>
  </si>
  <si>
    <t>Održavanje park. sustava</t>
  </si>
  <si>
    <t>Održavanje software - a</t>
  </si>
  <si>
    <t>Računovodstvene usluge</t>
  </si>
  <si>
    <t>Troškovi kooperanata</t>
  </si>
  <si>
    <t>Korištenje privatnog vozila</t>
  </si>
  <si>
    <t>Plaće, porezi i dop. za radnike</t>
  </si>
  <si>
    <t xml:space="preserve">T.D. "Argyruntum" d.o.o. </t>
  </si>
  <si>
    <t>Trg Tome Marasovića 1</t>
  </si>
  <si>
    <t>23 244 Starigrad Paklenica</t>
  </si>
  <si>
    <t>MB:2037696</t>
  </si>
  <si>
    <t>OIB:12144049303</t>
  </si>
  <si>
    <t>II</t>
  </si>
  <si>
    <t>Ostali izvanredni prihodi</t>
  </si>
  <si>
    <t>Financijski prihodi</t>
  </si>
  <si>
    <t>Kamate po kreditima i reprogramu</t>
  </si>
  <si>
    <t>Sitan inventar - autogume</t>
  </si>
  <si>
    <t xml:space="preserve">Amortizacija </t>
  </si>
  <si>
    <t>Najamnine za opremu</t>
  </si>
  <si>
    <t xml:space="preserve">Reprezentacija </t>
  </si>
  <si>
    <t>Ostali troškovi</t>
  </si>
  <si>
    <t>20.</t>
  </si>
  <si>
    <t>21.</t>
  </si>
  <si>
    <t>22.</t>
  </si>
  <si>
    <t>.</t>
  </si>
  <si>
    <t>23.</t>
  </si>
  <si>
    <t>24.</t>
  </si>
  <si>
    <t>25.</t>
  </si>
  <si>
    <t>Odvjetničke, bankarske i sl. usluge</t>
  </si>
  <si>
    <t>9 (7:3)</t>
  </si>
  <si>
    <t>Indeks plana</t>
  </si>
  <si>
    <t>Klasa:</t>
  </si>
  <si>
    <t xml:space="preserve">Urbroj: </t>
  </si>
  <si>
    <t>Direktor:</t>
  </si>
  <si>
    <t>Mario Zubčić, dipl.oec</t>
  </si>
  <si>
    <t>Registracija, osig., vozila, opreme i djel.</t>
  </si>
  <si>
    <t>Zdrav.preg.,, školarine, usavršavanje i sl.</t>
  </si>
  <si>
    <t>Nabava kom. opreme</t>
  </si>
  <si>
    <t>Nabava kom. opreme - vozila</t>
  </si>
  <si>
    <t xml:space="preserve"> </t>
  </si>
  <si>
    <t>Prih.od potpora - Kapitalna pomoć</t>
  </si>
  <si>
    <t>El. energija, voda i otp. Vode</t>
  </si>
  <si>
    <t xml:space="preserve">Starigrad Paklenica, __. prosinca 2020. godine </t>
  </si>
  <si>
    <t>400-02/21-01/</t>
  </si>
  <si>
    <t>2198/09-06/3-21-</t>
  </si>
  <si>
    <t xml:space="preserve">PLAN 2022. </t>
  </si>
  <si>
    <t>PLAN 2022.</t>
  </si>
  <si>
    <t>Plan 2022.</t>
  </si>
  <si>
    <t>Prih.od potpora - Kapitalne pomoći (minus po računu)</t>
  </si>
  <si>
    <t xml:space="preserve">  </t>
  </si>
  <si>
    <t xml:space="preserve">OSTVARENO 2022. (do 30.11.) </t>
  </si>
  <si>
    <t xml:space="preserve">PLAN 2023. </t>
  </si>
  <si>
    <t xml:space="preserve">Ostvareno 2022. (do 30.11.)      </t>
  </si>
  <si>
    <t>PLAN 2023.</t>
  </si>
  <si>
    <t>Starigrad Paklenica, ___prosinca 2022. godine</t>
  </si>
  <si>
    <t>FINANCIJSKI PLAN ZA 2023.GODINU</t>
  </si>
  <si>
    <t>PLANSKA STRUKTURA PRIHODA U KN</t>
  </si>
  <si>
    <t>Ostvareno  u 2022. (do 30.11.)</t>
  </si>
  <si>
    <t>Plan 2023.</t>
  </si>
  <si>
    <t>PLANSKA STRUKTURA RASHODA U EUR</t>
  </si>
  <si>
    <t>PLANSKA STRUKTURA PRIHODA U EUR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</si>
</sst>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&quot;kn&quot;;\-#,##0&quot;kn&quot;"/>
    <numFmt numFmtId="167" formatCode="#,##0&quot;kn&quot;;[Red]\-#,##0&quot;kn&quot;"/>
    <numFmt numFmtId="168" formatCode="#,##0.00&quot;kn&quot;;\-#,##0.00&quot;kn&quot;"/>
    <numFmt numFmtId="169" formatCode="#,##0.00&quot;kn&quot;;[Red]\-#,##0.00&quot;kn&quot;"/>
    <numFmt numFmtId="170" formatCode="_-* #,##0&quot;kn&quot;_-;\-* #,##0&quot;kn&quot;_-;_-* &quot;-&quot;&quot;kn&quot;_-;_-@_-"/>
    <numFmt numFmtId="171" formatCode="_-* #,##0_k_n_-;\-* #,##0_k_n_-;_-* &quot;-&quot;_k_n_-;_-@_-"/>
    <numFmt numFmtId="172" formatCode="_-* #,##0.00&quot;kn&quot;_-;\-* #,##0.00&quot;kn&quot;_-;_-* &quot;-&quot;??&quot;kn&quot;_-;_-@_-"/>
    <numFmt numFmtId="173" formatCode="_-* #,##0.00_k_n_-;\-* #,##0.00_k_n_-;_-* &quot;-&quot;??_k_n_-;_-@_-"/>
    <numFmt numFmtId="174" formatCode="0.0"/>
    <numFmt numFmtId="175" formatCode="#,##0.0"/>
    <numFmt numFmtId="176" formatCode="#,##0.000"/>
    <numFmt numFmtId="177" formatCode="0.000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0.0%"/>
    <numFmt numFmtId="183" formatCode="0.000%"/>
    <numFmt numFmtId="184" formatCode="0.000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right"/>
    </xf>
    <xf numFmtId="4" fontId="0" fillId="35" borderId="10" xfId="0" applyNumberFormat="1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6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2" fontId="4" fillId="33" borderId="15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 indent="1"/>
    </xf>
    <xf numFmtId="2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10" fontId="10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10" fontId="0" fillId="0" borderId="10" xfId="51" applyNumberFormat="1" applyFont="1" applyFill="1" applyBorder="1" applyAlignment="1">
      <alignment horizontal="center"/>
    </xf>
    <xf numFmtId="10" fontId="4" fillId="33" borderId="10" xfId="51" applyNumberFormat="1" applyFont="1" applyFill="1" applyBorder="1" applyAlignment="1">
      <alignment horizontal="center"/>
    </xf>
    <xf numFmtId="10" fontId="4" fillId="33" borderId="14" xfId="51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51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wrapText="1"/>
    </xf>
    <xf numFmtId="10" fontId="0" fillId="0" borderId="10" xfId="51" applyNumberFormat="1" applyFont="1" applyBorder="1" applyAlignment="1">
      <alignment horizontal="center"/>
    </xf>
    <xf numFmtId="9" fontId="4" fillId="34" borderId="10" xfId="5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2" fontId="4" fillId="33" borderId="17" xfId="0" applyNumberFormat="1" applyFont="1" applyFill="1" applyBorder="1" applyAlignment="1">
      <alignment horizontal="center"/>
    </xf>
    <xf numFmtId="4" fontId="0" fillId="37" borderId="10" xfId="0" applyNumberFormat="1" applyFont="1" applyFill="1" applyBorder="1" applyAlignment="1">
      <alignment/>
    </xf>
    <xf numFmtId="4" fontId="0" fillId="37" borderId="10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3">
      <selection activeCell="M34" sqref="M34"/>
    </sheetView>
  </sheetViews>
  <sheetFormatPr defaultColWidth="9.140625" defaultRowHeight="12.75"/>
  <cols>
    <col min="1" max="1" width="6.7109375" style="0" customWidth="1"/>
    <col min="2" max="2" width="35.421875" style="0" customWidth="1"/>
    <col min="3" max="4" width="15.00390625" style="0" customWidth="1"/>
    <col min="5" max="5" width="16.421875" style="0" customWidth="1"/>
    <col min="6" max="6" width="11.421875" style="22" customWidth="1"/>
    <col min="7" max="7" width="11.8515625" style="0" customWidth="1"/>
    <col min="8" max="8" width="12.7109375" style="0" customWidth="1"/>
    <col min="12" max="12" width="10.140625" style="0" bestFit="1" customWidth="1"/>
    <col min="16" max="16" width="14.00390625" style="0" bestFit="1" customWidth="1"/>
  </cols>
  <sheetData>
    <row r="1" spans="1:4" ht="12.75">
      <c r="A1" s="2" t="s">
        <v>59</v>
      </c>
      <c r="B1" s="2"/>
      <c r="C1" s="2"/>
      <c r="D1" s="2"/>
    </row>
    <row r="2" spans="1:4" ht="12.75">
      <c r="A2" s="2" t="s">
        <v>60</v>
      </c>
      <c r="B2" s="2"/>
      <c r="C2" s="2"/>
      <c r="D2" s="2"/>
    </row>
    <row r="3" spans="1:4" ht="12.75">
      <c r="A3" s="2" t="s">
        <v>61</v>
      </c>
      <c r="B3" s="2"/>
      <c r="C3" s="2"/>
      <c r="D3" s="2"/>
    </row>
    <row r="4" spans="1:4" ht="12.75">
      <c r="A4" s="2" t="s">
        <v>62</v>
      </c>
      <c r="B4" s="2"/>
      <c r="C4" s="2"/>
      <c r="D4" s="2"/>
    </row>
    <row r="5" spans="1:4" ht="12.75">
      <c r="A5" s="2" t="s">
        <v>63</v>
      </c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5" ht="12.75">
      <c r="A8" s="2" t="s">
        <v>83</v>
      </c>
      <c r="B8" s="2" t="s">
        <v>95</v>
      </c>
      <c r="C8" s="2"/>
      <c r="D8" s="2"/>
      <c r="E8" s="94"/>
    </row>
    <row r="9" spans="1:4" ht="12.75">
      <c r="A9" s="2" t="s">
        <v>84</v>
      </c>
      <c r="B9" s="2" t="s">
        <v>96</v>
      </c>
      <c r="C9" s="2"/>
      <c r="D9" s="2"/>
    </row>
    <row r="10" spans="1:2" ht="12.75">
      <c r="A10" s="2" t="s">
        <v>94</v>
      </c>
      <c r="B10" t="s">
        <v>106</v>
      </c>
    </row>
    <row r="12" spans="2:4" ht="12.75">
      <c r="B12" s="2" t="s">
        <v>107</v>
      </c>
      <c r="C12" s="2"/>
      <c r="D12" s="2"/>
    </row>
    <row r="15" spans="10:16" ht="12.75">
      <c r="J15" s="44"/>
      <c r="K15" s="44"/>
      <c r="L15" s="44"/>
      <c r="M15" s="44"/>
      <c r="N15" s="44"/>
      <c r="O15" s="44"/>
      <c r="P15" s="44"/>
    </row>
    <row r="16" spans="1:16" ht="13.5" thickBot="1">
      <c r="A16" s="2" t="s">
        <v>112</v>
      </c>
      <c r="F16" s="23" t="s">
        <v>37</v>
      </c>
      <c r="J16" s="44"/>
      <c r="K16" s="44"/>
      <c r="L16" s="44"/>
      <c r="M16" s="44"/>
      <c r="N16" s="44"/>
      <c r="O16" s="44"/>
      <c r="P16" s="44"/>
    </row>
    <row r="17" spans="1:16" ht="25.5">
      <c r="A17" s="2" t="s">
        <v>108</v>
      </c>
      <c r="B17" s="54" t="s">
        <v>29</v>
      </c>
      <c r="C17" s="55" t="s">
        <v>97</v>
      </c>
      <c r="D17" s="56" t="s">
        <v>30</v>
      </c>
      <c r="E17" s="55" t="s">
        <v>102</v>
      </c>
      <c r="F17" s="56" t="s">
        <v>30</v>
      </c>
      <c r="G17" s="55" t="s">
        <v>103</v>
      </c>
      <c r="H17" s="56" t="s">
        <v>30</v>
      </c>
      <c r="I17" s="57" t="s">
        <v>82</v>
      </c>
      <c r="J17" s="44"/>
      <c r="K17" s="44"/>
      <c r="L17" s="44"/>
      <c r="M17" s="44"/>
      <c r="N17" s="44"/>
      <c r="O17" s="44"/>
      <c r="P17" s="44"/>
    </row>
    <row r="18" spans="1:16" ht="12.75">
      <c r="A18" s="2" t="s">
        <v>108</v>
      </c>
      <c r="B18" s="82">
        <v>2</v>
      </c>
      <c r="C18" s="83">
        <v>3</v>
      </c>
      <c r="D18" s="84">
        <v>4</v>
      </c>
      <c r="E18" s="83">
        <v>5</v>
      </c>
      <c r="F18" s="85">
        <v>6</v>
      </c>
      <c r="G18" s="83">
        <v>7</v>
      </c>
      <c r="H18" s="85">
        <v>8</v>
      </c>
      <c r="I18" s="86" t="s">
        <v>81</v>
      </c>
      <c r="J18" s="44"/>
      <c r="K18" s="44"/>
      <c r="L18" s="44"/>
      <c r="M18" s="44"/>
      <c r="N18" s="44"/>
      <c r="O18" s="44"/>
      <c r="P18" s="45"/>
    </row>
    <row r="19" spans="1:16" ht="12.75">
      <c r="A19" s="2" t="s">
        <v>108</v>
      </c>
      <c r="B19" s="13" t="s">
        <v>38</v>
      </c>
      <c r="C19" s="90">
        <v>79633.69</v>
      </c>
      <c r="D19" s="79">
        <f aca="true" t="shared" si="0" ref="D19:D30">+C19/$C$35</f>
        <v>0.1582639076932708</v>
      </c>
      <c r="E19" s="40">
        <v>45239.63</v>
      </c>
      <c r="F19" s="79">
        <f aca="true" t="shared" si="1" ref="F19:F30">+E19/$E$35</f>
        <v>0.1350514360915197</v>
      </c>
      <c r="G19" s="90">
        <v>79633.69</v>
      </c>
      <c r="H19" s="79">
        <f aca="true" t="shared" si="2" ref="H19:H30">+G19/$G$35</f>
        <v>0.14470566617726208</v>
      </c>
      <c r="I19" s="48">
        <f>+G19/C19</f>
        <v>1</v>
      </c>
      <c r="J19" s="44"/>
      <c r="K19" s="44"/>
      <c r="L19" s="44"/>
      <c r="M19" s="44"/>
      <c r="N19" s="44"/>
      <c r="O19" s="44"/>
      <c r="P19" s="45"/>
    </row>
    <row r="20" spans="1:16" ht="12.75">
      <c r="A20" s="2" t="s">
        <v>108</v>
      </c>
      <c r="B20" s="13" t="s">
        <v>39</v>
      </c>
      <c r="C20" s="90">
        <v>59267.37</v>
      </c>
      <c r="D20" s="79">
        <f t="shared" si="0"/>
        <v>0.11778790578338048</v>
      </c>
      <c r="E20" s="96">
        <v>59267.37</v>
      </c>
      <c r="F20" s="79">
        <f t="shared" si="1"/>
        <v>0.1769276944101323</v>
      </c>
      <c r="G20" s="90">
        <v>74084.22</v>
      </c>
      <c r="H20" s="79">
        <f t="shared" si="2"/>
        <v>0.13462149510242263</v>
      </c>
      <c r="I20" s="48">
        <f aca="true" t="shared" si="3" ref="I20:I34">+G20/C20</f>
        <v>1.25000012654518</v>
      </c>
      <c r="J20" s="44"/>
      <c r="K20" s="44"/>
      <c r="L20" s="44"/>
      <c r="M20" s="44"/>
      <c r="N20" s="44"/>
      <c r="O20" s="44"/>
      <c r="P20" s="44"/>
    </row>
    <row r="21" spans="1:16" ht="12.75">
      <c r="A21" s="2" t="s">
        <v>108</v>
      </c>
      <c r="B21" s="8" t="s">
        <v>40</v>
      </c>
      <c r="C21" s="14">
        <v>28453.92</v>
      </c>
      <c r="D21" s="79">
        <f t="shared" si="0"/>
        <v>0.056549289231626866</v>
      </c>
      <c r="E21" s="97">
        <v>23709.61</v>
      </c>
      <c r="F21" s="79">
        <f t="shared" si="1"/>
        <v>0.07077902448958705</v>
      </c>
      <c r="G21" s="14">
        <v>35564.41</v>
      </c>
      <c r="H21" s="79">
        <f t="shared" si="2"/>
        <v>0.06462555786691891</v>
      </c>
      <c r="I21" s="48">
        <f t="shared" si="3"/>
        <v>1.249894917818002</v>
      </c>
      <c r="J21" s="44"/>
      <c r="K21" s="44"/>
      <c r="L21" s="46"/>
      <c r="M21" s="44"/>
      <c r="N21" s="44"/>
      <c r="O21" s="44"/>
      <c r="P21" s="44"/>
    </row>
    <row r="22" spans="1:16" ht="12.75">
      <c r="A22" s="2" t="s">
        <v>108</v>
      </c>
      <c r="B22" s="8" t="s">
        <v>41</v>
      </c>
      <c r="C22" s="90">
        <v>172539.64</v>
      </c>
      <c r="D22" s="79">
        <f t="shared" si="0"/>
        <v>0.3429050902751107</v>
      </c>
      <c r="E22" s="35">
        <v>131733.27</v>
      </c>
      <c r="F22" s="79">
        <f t="shared" si="1"/>
        <v>0.3932562510907342</v>
      </c>
      <c r="G22" s="90">
        <v>172539.65</v>
      </c>
      <c r="H22" s="79">
        <f t="shared" si="2"/>
        <v>0.3135289221840861</v>
      </c>
      <c r="I22" s="48">
        <f t="shared" si="3"/>
        <v>1.000000057957696</v>
      </c>
      <c r="J22" s="44"/>
      <c r="K22" s="44"/>
      <c r="L22" s="44"/>
      <c r="M22" s="44"/>
      <c r="N22" s="44"/>
      <c r="O22" s="44"/>
      <c r="P22" s="46"/>
    </row>
    <row r="23" spans="1:16" ht="12.75">
      <c r="A23" s="2" t="s">
        <v>108</v>
      </c>
      <c r="B23" s="8" t="s">
        <v>42</v>
      </c>
      <c r="C23" s="90">
        <v>9290.6</v>
      </c>
      <c r="D23" s="79">
        <f t="shared" si="0"/>
        <v>0.01846412819517847</v>
      </c>
      <c r="E23" s="35">
        <v>9237.73</v>
      </c>
      <c r="F23" s="79">
        <f t="shared" si="1"/>
        <v>0.027576898898724736</v>
      </c>
      <c r="G23" s="90">
        <v>11945.06</v>
      </c>
      <c r="H23" s="79">
        <f t="shared" si="2"/>
        <v>0.021705861738007697</v>
      </c>
      <c r="I23" s="48">
        <f t="shared" si="3"/>
        <v>1.2857145932447849</v>
      </c>
      <c r="J23" s="44"/>
      <c r="K23" s="44"/>
      <c r="L23" s="44"/>
      <c r="M23" s="44"/>
      <c r="N23" s="44"/>
      <c r="O23" s="44"/>
      <c r="P23" s="44"/>
    </row>
    <row r="24" spans="1:16" ht="12.75">
      <c r="A24" s="2" t="s">
        <v>108</v>
      </c>
      <c r="B24" s="15" t="s">
        <v>43</v>
      </c>
      <c r="C24" s="90">
        <v>14599.51</v>
      </c>
      <c r="D24" s="79">
        <f t="shared" si="0"/>
        <v>0.029015050074999466</v>
      </c>
      <c r="E24" s="35">
        <v>14510.71</v>
      </c>
      <c r="F24" s="79">
        <f t="shared" si="1"/>
        <v>0.0433180427029924</v>
      </c>
      <c r="G24" s="90">
        <v>27871.79</v>
      </c>
      <c r="H24" s="79">
        <f t="shared" si="2"/>
        <v>0.05064698043632979</v>
      </c>
      <c r="I24" s="48">
        <f t="shared" si="3"/>
        <v>1.9090907845537282</v>
      </c>
      <c r="J24" s="44"/>
      <c r="K24" s="44" t="s">
        <v>101</v>
      </c>
      <c r="L24" s="44"/>
      <c r="M24" s="44"/>
      <c r="N24" s="44"/>
      <c r="O24" s="44"/>
      <c r="P24" s="47"/>
    </row>
    <row r="25" spans="1:16" ht="12.75">
      <c r="A25" s="2" t="s">
        <v>108</v>
      </c>
      <c r="B25" s="15" t="s">
        <v>44</v>
      </c>
      <c r="C25" s="14">
        <v>15926.74</v>
      </c>
      <c r="D25" s="79">
        <f t="shared" si="0"/>
        <v>0.03165278551345196</v>
      </c>
      <c r="E25" s="35">
        <v>14359.34</v>
      </c>
      <c r="F25" s="79">
        <f t="shared" si="1"/>
        <v>0.04286616597718423</v>
      </c>
      <c r="G25" s="14">
        <v>19908.43</v>
      </c>
      <c r="H25" s="79">
        <f t="shared" si="2"/>
        <v>0.036176430172875196</v>
      </c>
      <c r="I25" s="48">
        <f t="shared" si="3"/>
        <v>1.2500003139374412</v>
      </c>
      <c r="J25" s="44"/>
      <c r="K25" s="44"/>
      <c r="L25" s="44"/>
      <c r="M25" s="44"/>
      <c r="N25" s="44"/>
      <c r="O25" s="44"/>
      <c r="P25" s="44"/>
    </row>
    <row r="26" spans="1:16" ht="12.75">
      <c r="A26" s="2" t="s">
        <v>108</v>
      </c>
      <c r="B26" s="8" t="s">
        <v>45</v>
      </c>
      <c r="C26" s="14">
        <v>5308.92</v>
      </c>
      <c r="D26" s="79">
        <f t="shared" si="0"/>
        <v>0.010550941753809969</v>
      </c>
      <c r="E26" s="35">
        <v>5573.02</v>
      </c>
      <c r="F26" s="79">
        <f t="shared" si="1"/>
        <v>0.016636837090992153</v>
      </c>
      <c r="G26" s="14">
        <v>9290.6</v>
      </c>
      <c r="H26" s="79">
        <f t="shared" si="2"/>
        <v>0.016882332869247566</v>
      </c>
      <c r="I26" s="48">
        <f t="shared" si="3"/>
        <v>1.749998116377719</v>
      </c>
      <c r="J26" s="44"/>
      <c r="K26" s="44"/>
      <c r="L26" s="44"/>
      <c r="M26" s="44"/>
      <c r="N26" s="44"/>
      <c r="O26" s="44"/>
      <c r="P26" s="44"/>
    </row>
    <row r="27" spans="1:16" ht="12.75">
      <c r="A27" s="2" t="s">
        <v>108</v>
      </c>
      <c r="B27" s="13" t="s">
        <v>46</v>
      </c>
      <c r="C27" s="14">
        <v>92905.97</v>
      </c>
      <c r="D27" s="79">
        <f t="shared" si="0"/>
        <v>0.1846412223298178</v>
      </c>
      <c r="E27" s="35">
        <v>31226.33</v>
      </c>
      <c r="F27" s="79">
        <f t="shared" si="1"/>
        <v>0.09321828472884737</v>
      </c>
      <c r="G27" s="90">
        <v>79633.69</v>
      </c>
      <c r="H27" s="79">
        <f t="shared" si="2"/>
        <v>0.14470566617726208</v>
      </c>
      <c r="I27" s="48">
        <f t="shared" si="3"/>
        <v>0.8571428725193871</v>
      </c>
      <c r="J27" s="44"/>
      <c r="K27" s="44"/>
      <c r="L27" s="46" t="s">
        <v>91</v>
      </c>
      <c r="M27" s="44"/>
      <c r="N27" s="44"/>
      <c r="O27" s="44"/>
      <c r="P27" s="44"/>
    </row>
    <row r="28" spans="1:16" ht="12.75">
      <c r="A28" s="2" t="s">
        <v>108</v>
      </c>
      <c r="B28" s="13" t="s">
        <v>47</v>
      </c>
      <c r="C28" s="14">
        <v>5308.92</v>
      </c>
      <c r="D28" s="79">
        <f t="shared" si="0"/>
        <v>0.010550941753809969</v>
      </c>
      <c r="E28" s="35">
        <v>0</v>
      </c>
      <c r="F28" s="79">
        <f t="shared" si="1"/>
        <v>0</v>
      </c>
      <c r="G28" s="14">
        <v>6636.14</v>
      </c>
      <c r="H28" s="79">
        <f t="shared" si="2"/>
        <v>0.012058804000487432</v>
      </c>
      <c r="I28" s="48">
        <f t="shared" si="3"/>
        <v>1.249998116377719</v>
      </c>
      <c r="J28" s="44"/>
      <c r="K28" s="44"/>
      <c r="L28" s="44"/>
      <c r="M28" s="44"/>
      <c r="N28" s="44"/>
      <c r="O28" s="44"/>
      <c r="P28" s="44"/>
    </row>
    <row r="29" spans="1:16" ht="12.75">
      <c r="A29" s="2" t="s">
        <v>108</v>
      </c>
      <c r="B29" s="41" t="s">
        <v>66</v>
      </c>
      <c r="C29" s="14">
        <v>26.55</v>
      </c>
      <c r="D29" s="79">
        <f t="shared" si="0"/>
        <v>5.276544072309522E-05</v>
      </c>
      <c r="E29" s="35">
        <v>0.03</v>
      </c>
      <c r="F29" s="79">
        <f t="shared" si="1"/>
        <v>8.955738768742343E-08</v>
      </c>
      <c r="G29" s="14">
        <v>26.55</v>
      </c>
      <c r="H29" s="79">
        <f t="shared" si="2"/>
        <v>4.8245101250567544E-05</v>
      </c>
      <c r="I29" s="48">
        <f t="shared" si="3"/>
        <v>1</v>
      </c>
      <c r="J29" s="44"/>
      <c r="K29" s="44"/>
      <c r="L29" s="44"/>
      <c r="M29" s="44"/>
      <c r="N29" s="44"/>
      <c r="O29" s="44"/>
      <c r="P29" s="44"/>
    </row>
    <row r="30" spans="1:16" ht="12.75">
      <c r="A30" s="2" t="s">
        <v>108</v>
      </c>
      <c r="B30" s="41" t="s">
        <v>65</v>
      </c>
      <c r="C30" s="14">
        <v>6636.14</v>
      </c>
      <c r="D30" s="79">
        <f t="shared" si="0"/>
        <v>0.013188657318273487</v>
      </c>
      <c r="E30" s="35">
        <v>123.7</v>
      </c>
      <c r="F30" s="79">
        <f t="shared" si="1"/>
        <v>0.0003692749618978093</v>
      </c>
      <c r="G30" s="14">
        <v>6636.14</v>
      </c>
      <c r="H30" s="79">
        <f t="shared" si="2"/>
        <v>0.012058804000487432</v>
      </c>
      <c r="I30" s="48">
        <f t="shared" si="3"/>
        <v>1</v>
      </c>
      <c r="J30" s="44"/>
      <c r="K30" s="44"/>
      <c r="L30" s="44"/>
      <c r="M30" s="44"/>
      <c r="N30" s="44"/>
      <c r="O30" s="44"/>
      <c r="P30" s="44"/>
    </row>
    <row r="31" spans="1:9" ht="12.75">
      <c r="A31" s="2" t="s">
        <v>108</v>
      </c>
      <c r="B31" s="49" t="s">
        <v>35</v>
      </c>
      <c r="C31" s="50">
        <f aca="true" t="shared" si="4" ref="C31:H31">SUM(C19:C30)</f>
        <v>489897.97</v>
      </c>
      <c r="D31" s="80">
        <f t="shared" si="4"/>
        <v>0.9736226853634532</v>
      </c>
      <c r="E31" s="50">
        <f t="shared" si="4"/>
        <v>334980.7400000001</v>
      </c>
      <c r="F31" s="80">
        <f t="shared" si="4"/>
        <v>0.9999999999999998</v>
      </c>
      <c r="G31" s="50">
        <f t="shared" si="4"/>
        <v>523770.36999999994</v>
      </c>
      <c r="H31" s="80">
        <f t="shared" si="4"/>
        <v>0.9517647658266375</v>
      </c>
      <c r="I31" s="48">
        <f t="shared" si="3"/>
        <v>1.0691417439431317</v>
      </c>
    </row>
    <row r="32" spans="1:9" ht="12.75">
      <c r="A32" s="2" t="s">
        <v>108</v>
      </c>
      <c r="B32" s="16" t="s">
        <v>36</v>
      </c>
      <c r="C32" s="17"/>
      <c r="D32" s="79">
        <f>+C32/$C$35</f>
        <v>0</v>
      </c>
      <c r="E32" s="17"/>
      <c r="F32" s="79">
        <f>+E32/$E$35</f>
        <v>0</v>
      </c>
      <c r="G32" s="17"/>
      <c r="H32" s="79">
        <f>+G32/$G$35</f>
        <v>0</v>
      </c>
      <c r="I32" s="48"/>
    </row>
    <row r="33" spans="1:9" ht="12.75">
      <c r="A33" s="2" t="s">
        <v>108</v>
      </c>
      <c r="B33" s="7" t="s">
        <v>92</v>
      </c>
      <c r="C33" s="90">
        <v>13272.28</v>
      </c>
      <c r="D33" s="79">
        <v>0.0749</v>
      </c>
      <c r="E33" s="90">
        <v>0</v>
      </c>
      <c r="F33" s="79">
        <v>0</v>
      </c>
      <c r="G33" s="90">
        <v>26544.57</v>
      </c>
      <c r="H33" s="79">
        <f>+G33/$G$35</f>
        <v>0.048235234173362625</v>
      </c>
      <c r="I33" s="48"/>
    </row>
    <row r="34" spans="1:9" ht="24">
      <c r="A34" s="2" t="s">
        <v>108</v>
      </c>
      <c r="B34" s="7" t="s">
        <v>100</v>
      </c>
      <c r="C34" s="78">
        <v>0</v>
      </c>
      <c r="D34" s="79">
        <f>+C34/$C$35</f>
        <v>0</v>
      </c>
      <c r="E34" s="90">
        <v>0</v>
      </c>
      <c r="F34" s="79">
        <f>+E34/$E$35</f>
        <v>0</v>
      </c>
      <c r="G34" s="78">
        <v>0</v>
      </c>
      <c r="H34" s="79">
        <f>+G34/$G$35</f>
        <v>0</v>
      </c>
      <c r="I34" s="48" t="e">
        <f t="shared" si="3"/>
        <v>#DIV/0!</v>
      </c>
    </row>
    <row r="35" spans="1:9" ht="13.5" thickBot="1">
      <c r="A35" s="51"/>
      <c r="B35" s="52" t="s">
        <v>28</v>
      </c>
      <c r="C35" s="53">
        <f>SUM(C31:C34)</f>
        <v>503170.25</v>
      </c>
      <c r="D35" s="81">
        <f>SUM(D31:D34)</f>
        <v>1.0485226853634533</v>
      </c>
      <c r="E35" s="53">
        <f>E31+E33</f>
        <v>334980.7400000001</v>
      </c>
      <c r="F35" s="81">
        <f>+F31+F34</f>
        <v>0.9999999999999998</v>
      </c>
      <c r="G35" s="53">
        <f>SUM(G31:G34)</f>
        <v>550314.94</v>
      </c>
      <c r="H35" s="81">
        <f>SUM(H31:H34)</f>
        <v>1.0000000000000002</v>
      </c>
      <c r="I35" s="95">
        <f>+G35/C35</f>
        <v>1.09369530491916</v>
      </c>
    </row>
    <row r="38" ht="12.75">
      <c r="J38" s="1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0">
      <selection activeCell="K16" sqref="K16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15.7109375" style="0" customWidth="1"/>
    <col min="4" max="4" width="13.8515625" style="0" customWidth="1"/>
    <col min="5" max="5" width="15.7109375" style="0" customWidth="1"/>
    <col min="6" max="7" width="13.8515625" style="0" customWidth="1"/>
    <col min="8" max="8" width="10.7109375" style="0" customWidth="1"/>
    <col min="9" max="9" width="10.28125" style="0" customWidth="1"/>
    <col min="10" max="10" width="14.8515625" style="0" customWidth="1"/>
  </cols>
  <sheetData>
    <row r="1" spans="1:10" ht="12.75">
      <c r="A1" s="2" t="s">
        <v>111</v>
      </c>
      <c r="H1" s="2" t="s">
        <v>33</v>
      </c>
      <c r="I1" s="2"/>
      <c r="J1" s="2"/>
    </row>
    <row r="2" spans="1:9" ht="25.5">
      <c r="A2" s="24" t="s">
        <v>5</v>
      </c>
      <c r="B2" s="31" t="s">
        <v>6</v>
      </c>
      <c r="C2" s="31" t="s">
        <v>98</v>
      </c>
      <c r="D2" s="30" t="s">
        <v>30</v>
      </c>
      <c r="E2" s="30" t="s">
        <v>104</v>
      </c>
      <c r="F2" s="30" t="s">
        <v>30</v>
      </c>
      <c r="G2" s="31" t="s">
        <v>105</v>
      </c>
      <c r="H2" s="30" t="s">
        <v>30</v>
      </c>
      <c r="I2" s="30" t="s">
        <v>82</v>
      </c>
    </row>
    <row r="3" spans="1:9" ht="12.75">
      <c r="A3" s="4">
        <v>1</v>
      </c>
      <c r="B3" s="68">
        <v>2</v>
      </c>
      <c r="C3" s="69">
        <v>3</v>
      </c>
      <c r="D3" s="68">
        <v>4</v>
      </c>
      <c r="E3" s="68">
        <v>5</v>
      </c>
      <c r="F3" s="68">
        <v>6</v>
      </c>
      <c r="G3" s="69">
        <v>7</v>
      </c>
      <c r="H3" s="68">
        <v>8</v>
      </c>
      <c r="I3" s="69">
        <v>9</v>
      </c>
    </row>
    <row r="4" spans="1:9" ht="12.75">
      <c r="A4" s="68" t="s">
        <v>8</v>
      </c>
      <c r="B4" s="1" t="s">
        <v>48</v>
      </c>
      <c r="C4" s="59">
        <v>79633.69</v>
      </c>
      <c r="D4" s="87">
        <f>+C4/$C$29</f>
        <v>0.1619870288230183</v>
      </c>
      <c r="E4" s="36">
        <v>81841.9</v>
      </c>
      <c r="F4" s="87">
        <f>+E4/$E$29</f>
        <v>0.2464837428711412</v>
      </c>
      <c r="G4" s="59">
        <v>92905.97</v>
      </c>
      <c r="H4" s="10">
        <f aca="true" t="shared" si="0" ref="H4:H28">+G4/$G$29*100</f>
        <v>18.191265675545925</v>
      </c>
      <c r="I4" s="89">
        <f>+G4/C4</f>
        <v>1.1666666457375012</v>
      </c>
    </row>
    <row r="5" spans="1:9" ht="12.75">
      <c r="A5" s="68" t="s">
        <v>9</v>
      </c>
      <c r="B5" s="1" t="s">
        <v>32</v>
      </c>
      <c r="C5" s="59">
        <v>9290.6</v>
      </c>
      <c r="D5" s="87">
        <f aca="true" t="shared" si="1" ref="D5:D28">+C5/$C$29</f>
        <v>0.018898492459449433</v>
      </c>
      <c r="E5" s="36">
        <v>8664.37</v>
      </c>
      <c r="F5" s="87">
        <f aca="true" t="shared" si="2" ref="F5:F28">+E5/$E$29</f>
        <v>0.0260945352835214</v>
      </c>
      <c r="G5" s="59">
        <v>10617.83</v>
      </c>
      <c r="H5" s="10">
        <f t="shared" si="0"/>
        <v>2.0790027425340027</v>
      </c>
      <c r="I5" s="89">
        <f aca="true" t="shared" si="3" ref="I5:I28">+G5/C5</f>
        <v>1.1428572966223924</v>
      </c>
    </row>
    <row r="6" spans="1:9" ht="12.75">
      <c r="A6" s="68" t="s">
        <v>7</v>
      </c>
      <c r="B6" s="1" t="s">
        <v>49</v>
      </c>
      <c r="C6" s="59">
        <v>6636.14</v>
      </c>
      <c r="D6" s="87">
        <f t="shared" si="1"/>
        <v>0.013498917373458201</v>
      </c>
      <c r="E6" s="36">
        <v>2898.17</v>
      </c>
      <c r="F6" s="87">
        <f t="shared" si="2"/>
        <v>0.008728436034315617</v>
      </c>
      <c r="G6" s="59">
        <v>6636.14</v>
      </c>
      <c r="H6" s="10">
        <f t="shared" si="0"/>
        <v>1.2993759798225812</v>
      </c>
      <c r="I6" s="89">
        <f t="shared" si="3"/>
        <v>1</v>
      </c>
    </row>
    <row r="7" spans="1:9" ht="12.75">
      <c r="A7" s="68" t="s">
        <v>10</v>
      </c>
      <c r="B7" s="58" t="s">
        <v>90</v>
      </c>
      <c r="C7" s="59">
        <v>39816.85</v>
      </c>
      <c r="D7" s="87">
        <f t="shared" si="1"/>
        <v>0.08099352458226908</v>
      </c>
      <c r="E7" s="36">
        <v>0</v>
      </c>
      <c r="F7" s="87">
        <f t="shared" si="2"/>
        <v>0</v>
      </c>
      <c r="G7" s="59">
        <v>39816.85</v>
      </c>
      <c r="H7" s="10">
        <f t="shared" si="0"/>
        <v>7.796257836965275</v>
      </c>
      <c r="I7" s="89">
        <f t="shared" si="3"/>
        <v>1</v>
      </c>
    </row>
    <row r="8" spans="1:9" ht="12.75">
      <c r="A8" s="68" t="s">
        <v>11</v>
      </c>
      <c r="B8" s="58" t="s">
        <v>89</v>
      </c>
      <c r="C8" s="59">
        <v>6636.14</v>
      </c>
      <c r="D8" s="87">
        <f t="shared" si="1"/>
        <v>0.013498917373458201</v>
      </c>
      <c r="E8" s="36">
        <v>0</v>
      </c>
      <c r="F8" s="87">
        <f t="shared" si="2"/>
        <v>0</v>
      </c>
      <c r="G8" s="59">
        <v>6636.14</v>
      </c>
      <c r="H8" s="10">
        <f t="shared" si="0"/>
        <v>1.2993759798225812</v>
      </c>
      <c r="I8" s="89">
        <f t="shared" si="3"/>
        <v>1</v>
      </c>
    </row>
    <row r="9" spans="1:9" ht="12.75">
      <c r="A9" s="68" t="s">
        <v>13</v>
      </c>
      <c r="B9" s="1" t="s">
        <v>12</v>
      </c>
      <c r="C9" s="59">
        <v>1327.23</v>
      </c>
      <c r="D9" s="87">
        <f t="shared" si="1"/>
        <v>0.0026997875429956163</v>
      </c>
      <c r="E9" s="36">
        <v>943.41</v>
      </c>
      <c r="F9" s="87">
        <f t="shared" si="2"/>
        <v>0.0028412735757853045</v>
      </c>
      <c r="G9" s="59">
        <v>1327.23</v>
      </c>
      <c r="H9" s="10">
        <f t="shared" si="0"/>
        <v>0.25987558757047385</v>
      </c>
      <c r="I9" s="89">
        <f t="shared" si="3"/>
        <v>1</v>
      </c>
    </row>
    <row r="10" spans="1:9" ht="12.75">
      <c r="A10" s="68" t="s">
        <v>14</v>
      </c>
      <c r="B10" s="1" t="s">
        <v>50</v>
      </c>
      <c r="C10" s="59">
        <v>398.17</v>
      </c>
      <c r="D10" s="87">
        <f t="shared" si="1"/>
        <v>0.0008099382970506729</v>
      </c>
      <c r="E10" s="36">
        <v>264.25</v>
      </c>
      <c r="F10" s="87">
        <f t="shared" si="2"/>
        <v>0.0007958433156329345</v>
      </c>
      <c r="G10" s="59">
        <v>398.17</v>
      </c>
      <c r="H10" s="10">
        <f t="shared" si="0"/>
        <v>0.07796287207412098</v>
      </c>
      <c r="I10" s="89">
        <f t="shared" si="3"/>
        <v>1</v>
      </c>
    </row>
    <row r="11" spans="1:9" ht="12.75">
      <c r="A11" s="68" t="s">
        <v>15</v>
      </c>
      <c r="B11" s="1" t="s">
        <v>51</v>
      </c>
      <c r="C11" s="59">
        <v>2389.01</v>
      </c>
      <c r="D11" s="87">
        <f t="shared" si="1"/>
        <v>0.004859609440784157</v>
      </c>
      <c r="E11" s="36">
        <v>3557.17</v>
      </c>
      <c r="F11" s="87">
        <f t="shared" si="2"/>
        <v>0.010713150301116388</v>
      </c>
      <c r="G11" s="59">
        <v>5308.92</v>
      </c>
      <c r="H11" s="10">
        <f t="shared" si="0"/>
        <v>1.0395023502818954</v>
      </c>
      <c r="I11" s="89">
        <f t="shared" si="3"/>
        <v>2.2222259429638216</v>
      </c>
    </row>
    <row r="12" spans="1:9" ht="12.75">
      <c r="A12" s="68" t="s">
        <v>16</v>
      </c>
      <c r="B12" s="5" t="s">
        <v>93</v>
      </c>
      <c r="C12" s="60">
        <v>6636.14</v>
      </c>
      <c r="D12" s="87">
        <f t="shared" si="1"/>
        <v>0.013498917373458201</v>
      </c>
      <c r="E12" s="37">
        <v>6236.72</v>
      </c>
      <c r="F12" s="87">
        <f t="shared" si="2"/>
        <v>0.018783167165465412</v>
      </c>
      <c r="G12" s="60">
        <v>7963.37</v>
      </c>
      <c r="H12" s="10">
        <f t="shared" si="0"/>
        <v>1.559251567393055</v>
      </c>
      <c r="I12" s="89">
        <f t="shared" si="3"/>
        <v>1.2000003013800191</v>
      </c>
    </row>
    <row r="13" spans="1:9" ht="12.75">
      <c r="A13" s="68" t="s">
        <v>17</v>
      </c>
      <c r="B13" s="5" t="s">
        <v>52</v>
      </c>
      <c r="C13" s="61">
        <v>19908.43</v>
      </c>
      <c r="D13" s="87">
        <f t="shared" si="1"/>
        <v>0.04049677246189448</v>
      </c>
      <c r="E13" s="38">
        <v>17481.19</v>
      </c>
      <c r="F13" s="87">
        <f t="shared" si="2"/>
        <v>0.05264820514970406</v>
      </c>
      <c r="G13" s="61">
        <v>19908.43</v>
      </c>
      <c r="H13" s="10">
        <f t="shared" si="0"/>
        <v>3.8981298974975314</v>
      </c>
      <c r="I13" s="89">
        <f t="shared" si="3"/>
        <v>1</v>
      </c>
    </row>
    <row r="14" spans="1:9" ht="12.75">
      <c r="A14" s="68" t="s">
        <v>18</v>
      </c>
      <c r="B14" s="1" t="s">
        <v>53</v>
      </c>
      <c r="C14" s="61">
        <v>5308.92</v>
      </c>
      <c r="D14" s="87">
        <f t="shared" si="1"/>
        <v>0.010799150171982465</v>
      </c>
      <c r="E14" s="38">
        <v>1691.88</v>
      </c>
      <c r="F14" s="87">
        <f t="shared" si="2"/>
        <v>0.00509544518014399</v>
      </c>
      <c r="G14" s="61">
        <v>5308.92</v>
      </c>
      <c r="H14" s="10">
        <f t="shared" si="0"/>
        <v>1.0395023502818954</v>
      </c>
      <c r="I14" s="89">
        <f t="shared" si="3"/>
        <v>1</v>
      </c>
    </row>
    <row r="15" spans="1:9" ht="12.75">
      <c r="A15" s="68" t="s">
        <v>19</v>
      </c>
      <c r="B15" s="1" t="s">
        <v>54</v>
      </c>
      <c r="C15" s="61">
        <v>1327.23</v>
      </c>
      <c r="D15" s="87">
        <f t="shared" si="1"/>
        <v>0.0026997875429956163</v>
      </c>
      <c r="E15" s="38">
        <v>2042.21</v>
      </c>
      <c r="F15" s="87">
        <f t="shared" si="2"/>
        <v>0.006150536149928988</v>
      </c>
      <c r="G15" s="61">
        <v>3981.69</v>
      </c>
      <c r="H15" s="10">
        <f t="shared" si="0"/>
        <v>0.7796267627114215</v>
      </c>
      <c r="I15" s="89">
        <f t="shared" si="3"/>
        <v>3</v>
      </c>
    </row>
    <row r="16" spans="1:9" ht="12.75">
      <c r="A16" s="68" t="s">
        <v>20</v>
      </c>
      <c r="B16" s="5" t="s">
        <v>80</v>
      </c>
      <c r="C16" s="61">
        <v>7963.37</v>
      </c>
      <c r="D16" s="87">
        <f t="shared" si="1"/>
        <v>0.016198704916453817</v>
      </c>
      <c r="E16" s="38">
        <v>6728.18</v>
      </c>
      <c r="F16" s="87">
        <f t="shared" si="2"/>
        <v>0.020263300205771797</v>
      </c>
      <c r="G16" s="61">
        <v>7963.37</v>
      </c>
      <c r="H16" s="10">
        <f t="shared" si="0"/>
        <v>1.559251567393055</v>
      </c>
      <c r="I16" s="89">
        <f t="shared" si="3"/>
        <v>1</v>
      </c>
    </row>
    <row r="17" spans="1:9" ht="12.75">
      <c r="A17" s="68" t="s">
        <v>21</v>
      </c>
      <c r="B17" s="1" t="s">
        <v>55</v>
      </c>
      <c r="C17" s="61">
        <v>5308.92</v>
      </c>
      <c r="D17" s="87">
        <f t="shared" si="1"/>
        <v>0.010799150171982465</v>
      </c>
      <c r="E17" s="38">
        <v>4844.39</v>
      </c>
      <c r="F17" s="87">
        <f t="shared" si="2"/>
        <v>0.014589878523440045</v>
      </c>
      <c r="G17" s="61">
        <v>7963.37</v>
      </c>
      <c r="H17" s="10">
        <f t="shared" si="0"/>
        <v>1.559251567393055</v>
      </c>
      <c r="I17" s="89">
        <f t="shared" si="3"/>
        <v>1.499998116377719</v>
      </c>
    </row>
    <row r="18" spans="1:9" ht="12.75">
      <c r="A18" s="68" t="s">
        <v>22</v>
      </c>
      <c r="B18" s="5" t="s">
        <v>87</v>
      </c>
      <c r="C18" s="61">
        <v>4645.3</v>
      </c>
      <c r="D18" s="87">
        <f t="shared" si="1"/>
        <v>0.009449246229724716</v>
      </c>
      <c r="E18" s="38">
        <v>2608.01</v>
      </c>
      <c r="F18" s="87">
        <f t="shared" si="2"/>
        <v>0.007854559415719393</v>
      </c>
      <c r="G18" s="61">
        <v>4645.3</v>
      </c>
      <c r="H18" s="10">
        <f t="shared" si="0"/>
        <v>0.9095635774817645</v>
      </c>
      <c r="I18" s="89">
        <f t="shared" si="3"/>
        <v>1</v>
      </c>
    </row>
    <row r="19" spans="1:9" ht="12.75">
      <c r="A19" s="68" t="s">
        <v>23</v>
      </c>
      <c r="B19" s="5" t="s">
        <v>68</v>
      </c>
      <c r="C19" s="61">
        <v>2654.46</v>
      </c>
      <c r="D19" s="87">
        <f t="shared" si="1"/>
        <v>0.005399575085991233</v>
      </c>
      <c r="E19" s="38">
        <v>5512</v>
      </c>
      <c r="F19" s="87">
        <f t="shared" si="2"/>
        <v>0.01660052357906806</v>
      </c>
      <c r="G19" s="61">
        <v>5308.92</v>
      </c>
      <c r="H19" s="10">
        <f t="shared" si="0"/>
        <v>1.0395023502818954</v>
      </c>
      <c r="I19" s="89">
        <f t="shared" si="3"/>
        <v>2</v>
      </c>
    </row>
    <row r="20" spans="1:9" ht="12.75">
      <c r="A20" s="68" t="s">
        <v>24</v>
      </c>
      <c r="B20" s="5" t="s">
        <v>56</v>
      </c>
      <c r="C20" s="61">
        <v>112814.39</v>
      </c>
      <c r="D20" s="87">
        <f t="shared" si="1"/>
        <v>0.22948161569030928</v>
      </c>
      <c r="E20" s="38">
        <v>38354.97</v>
      </c>
      <c r="F20" s="87">
        <f t="shared" si="2"/>
        <v>0.11551389402384762</v>
      </c>
      <c r="G20" s="61">
        <v>92905.97</v>
      </c>
      <c r="H20" s="10">
        <f t="shared" si="0"/>
        <v>18.191265675545925</v>
      </c>
      <c r="I20" s="89">
        <f t="shared" si="3"/>
        <v>0.8235294274072661</v>
      </c>
    </row>
    <row r="21" spans="1:9" ht="12.75">
      <c r="A21" s="68" t="s">
        <v>25</v>
      </c>
      <c r="B21" s="5" t="s">
        <v>69</v>
      </c>
      <c r="C21" s="61">
        <v>6636.14</v>
      </c>
      <c r="D21" s="87">
        <f t="shared" si="1"/>
        <v>0.013498917373458201</v>
      </c>
      <c r="E21" s="38">
        <v>470.95</v>
      </c>
      <c r="F21" s="87">
        <f t="shared" si="2"/>
        <v>0.0014183629498479868</v>
      </c>
      <c r="G21" s="61">
        <v>3981.69</v>
      </c>
      <c r="H21" s="10">
        <f t="shared" si="0"/>
        <v>0.7796267627114215</v>
      </c>
      <c r="I21" s="89">
        <f t="shared" si="3"/>
        <v>0.6000009041400574</v>
      </c>
    </row>
    <row r="22" spans="1:9" ht="12.75">
      <c r="A22" s="68" t="s">
        <v>26</v>
      </c>
      <c r="B22" s="6" t="s">
        <v>57</v>
      </c>
      <c r="C22" s="62">
        <v>3981.69</v>
      </c>
      <c r="D22" s="87">
        <f t="shared" si="1"/>
        <v>0.00809936262898685</v>
      </c>
      <c r="E22" s="42">
        <v>4231.21</v>
      </c>
      <c r="F22" s="87">
        <f t="shared" si="2"/>
        <v>0.012743160626449306</v>
      </c>
      <c r="G22" s="62">
        <v>4645.3</v>
      </c>
      <c r="H22" s="10">
        <f t="shared" si="0"/>
        <v>0.9095635774817645</v>
      </c>
      <c r="I22" s="89">
        <f t="shared" si="3"/>
        <v>1.1666654109184793</v>
      </c>
    </row>
    <row r="23" spans="1:9" ht="12.75">
      <c r="A23" s="68" t="s">
        <v>73</v>
      </c>
      <c r="B23" s="1" t="s">
        <v>58</v>
      </c>
      <c r="C23" s="62">
        <v>159267.37</v>
      </c>
      <c r="D23" s="87">
        <f t="shared" si="1"/>
        <v>0.3239740373045167</v>
      </c>
      <c r="E23" s="42">
        <v>138791.58</v>
      </c>
      <c r="F23" s="87">
        <f t="shared" si="2"/>
        <v>0.4179994369314425</v>
      </c>
      <c r="G23" s="62">
        <v>172539.65</v>
      </c>
      <c r="H23" s="10">
        <f t="shared" si="0"/>
        <v>33.783777433416894</v>
      </c>
      <c r="I23" s="89">
        <f t="shared" si="3"/>
        <v>1.0833333281010415</v>
      </c>
    </row>
    <row r="24" spans="1:9" ht="12.75">
      <c r="A24" s="68" t="s">
        <v>74</v>
      </c>
      <c r="B24" s="32" t="s">
        <v>67</v>
      </c>
      <c r="C24" s="62">
        <v>0</v>
      </c>
      <c r="D24" s="87">
        <f t="shared" si="1"/>
        <v>0</v>
      </c>
      <c r="E24" s="38">
        <v>0</v>
      </c>
      <c r="F24" s="87">
        <f t="shared" si="2"/>
        <v>0</v>
      </c>
      <c r="G24" s="62">
        <v>0</v>
      </c>
      <c r="H24" s="10">
        <f t="shared" si="0"/>
        <v>0</v>
      </c>
      <c r="I24" s="89" t="e">
        <f t="shared" si="3"/>
        <v>#DIV/0!</v>
      </c>
    </row>
    <row r="25" spans="1:9" ht="12.75">
      <c r="A25" s="68" t="s">
        <v>75</v>
      </c>
      <c r="B25" s="28" t="s">
        <v>70</v>
      </c>
      <c r="C25" s="63">
        <v>4645.3</v>
      </c>
      <c r="D25" s="87">
        <f t="shared" si="1"/>
        <v>0.009449246229724716</v>
      </c>
      <c r="E25" s="43">
        <v>3962.84</v>
      </c>
      <c r="F25" s="87">
        <f t="shared" si="2"/>
        <v>0.011934909082016342</v>
      </c>
      <c r="G25" s="63">
        <v>5308.92</v>
      </c>
      <c r="H25" s="10">
        <f t="shared" si="0"/>
        <v>1.0395023502818954</v>
      </c>
      <c r="I25" s="89">
        <f t="shared" si="3"/>
        <v>1.1428583729791402</v>
      </c>
    </row>
    <row r="26" spans="1:9" ht="12.75">
      <c r="A26" s="68" t="s">
        <v>77</v>
      </c>
      <c r="B26" s="28" t="s">
        <v>88</v>
      </c>
      <c r="C26" s="63">
        <v>1327.23</v>
      </c>
      <c r="D26" s="87">
        <f t="shared" si="1"/>
        <v>0.0026997875429956163</v>
      </c>
      <c r="E26" s="43">
        <v>416.87</v>
      </c>
      <c r="F26" s="87">
        <f t="shared" si="2"/>
        <v>0.0012554898883175077</v>
      </c>
      <c r="G26" s="63">
        <v>1327.23</v>
      </c>
      <c r="H26" s="10">
        <f t="shared" si="0"/>
        <v>0.25987558757047385</v>
      </c>
      <c r="I26" s="89">
        <f t="shared" si="3"/>
        <v>1</v>
      </c>
    </row>
    <row r="27" spans="1:9" ht="12.75">
      <c r="A27" s="68" t="s">
        <v>78</v>
      </c>
      <c r="B27" s="28" t="s">
        <v>71</v>
      </c>
      <c r="C27" s="63">
        <v>398.17</v>
      </c>
      <c r="D27" s="87">
        <f t="shared" si="1"/>
        <v>0.0008099382970506729</v>
      </c>
      <c r="E27" s="43">
        <v>369.36</v>
      </c>
      <c r="F27" s="87">
        <f t="shared" si="2"/>
        <v>0.0011124037353346479</v>
      </c>
      <c r="G27" s="63">
        <v>663.62</v>
      </c>
      <c r="H27" s="10">
        <f t="shared" si="0"/>
        <v>0.129938772800131</v>
      </c>
      <c r="I27" s="89">
        <f t="shared" si="3"/>
        <v>1.6666750383002236</v>
      </c>
    </row>
    <row r="28" spans="1:9" ht="12.75">
      <c r="A28" s="68" t="s">
        <v>79</v>
      </c>
      <c r="B28" s="28" t="s">
        <v>72</v>
      </c>
      <c r="C28" s="63">
        <v>2654.46</v>
      </c>
      <c r="D28" s="87">
        <f t="shared" si="1"/>
        <v>0.005399575085991233</v>
      </c>
      <c r="E28" s="43">
        <v>126.09</v>
      </c>
      <c r="F28" s="87">
        <f t="shared" si="2"/>
        <v>0.00037974601198924015</v>
      </c>
      <c r="G28" s="63">
        <v>2654.46</v>
      </c>
      <c r="H28" s="10">
        <f t="shared" si="0"/>
        <v>0.5197511751409477</v>
      </c>
      <c r="I28" s="89">
        <f t="shared" si="3"/>
        <v>1</v>
      </c>
    </row>
    <row r="29" spans="1:10" ht="31.5" customHeight="1">
      <c r="A29" s="25" t="s">
        <v>64</v>
      </c>
      <c r="B29" s="29" t="s">
        <v>27</v>
      </c>
      <c r="C29" s="26">
        <f>SUM(C4:C28)</f>
        <v>491605.35000000003</v>
      </c>
      <c r="D29" s="88">
        <f>SUM(D4:D28)</f>
        <v>0.9999999999999999</v>
      </c>
      <c r="E29" s="26">
        <f>SUM(E4:E28)</f>
        <v>332037.7200000001</v>
      </c>
      <c r="F29" s="88">
        <f>SUM(F4:F28)</f>
        <v>0.9999999999999996</v>
      </c>
      <c r="G29" s="26">
        <f>SUM(G4:G28)</f>
        <v>510717.4600000001</v>
      </c>
      <c r="H29" s="27">
        <v>100</v>
      </c>
      <c r="I29" s="27">
        <f>+G29/C29</f>
        <v>1.038876936550833</v>
      </c>
      <c r="J29" s="12" t="s">
        <v>101</v>
      </c>
    </row>
    <row r="30" spans="1:10" ht="12.75">
      <c r="A30" s="3" t="s">
        <v>76</v>
      </c>
      <c r="B30" s="3" t="s">
        <v>34</v>
      </c>
      <c r="C30" s="3"/>
      <c r="D30" s="3"/>
      <c r="E30" s="11"/>
      <c r="F30" s="1"/>
      <c r="G30" s="11">
        <v>8</v>
      </c>
      <c r="H30" s="1"/>
      <c r="I30" s="1"/>
      <c r="J30" s="18"/>
    </row>
    <row r="31" ht="12.75">
      <c r="J31" s="18"/>
    </row>
    <row r="32" spans="2:4" ht="12.75">
      <c r="B32" s="2" t="s">
        <v>4</v>
      </c>
      <c r="C32" s="2"/>
      <c r="D32" s="2"/>
    </row>
    <row r="33" spans="2:4" ht="12.75">
      <c r="B33" s="2"/>
      <c r="C33" s="2"/>
      <c r="D33" s="2"/>
    </row>
    <row r="34" spans="1:9" ht="25.5">
      <c r="A34" s="24" t="s">
        <v>5</v>
      </c>
      <c r="B34" s="24" t="s">
        <v>3</v>
      </c>
      <c r="C34" s="24" t="s">
        <v>99</v>
      </c>
      <c r="D34" s="24"/>
      <c r="E34" s="64" t="s">
        <v>109</v>
      </c>
      <c r="F34" s="30" t="s">
        <v>30</v>
      </c>
      <c r="G34" s="64" t="s">
        <v>110</v>
      </c>
      <c r="H34" s="30" t="s">
        <v>30</v>
      </c>
      <c r="I34" s="64" t="s">
        <v>31</v>
      </c>
    </row>
    <row r="35" spans="1:9" ht="12.75">
      <c r="A35" s="68">
        <v>0</v>
      </c>
      <c r="B35" s="68">
        <v>1</v>
      </c>
      <c r="C35" s="68"/>
      <c r="D35" s="68"/>
      <c r="E35" s="68">
        <v>2</v>
      </c>
      <c r="F35" s="68"/>
      <c r="G35" s="68">
        <v>3</v>
      </c>
      <c r="H35" s="70"/>
      <c r="I35" s="70"/>
    </row>
    <row r="36" spans="1:9" ht="16.5">
      <c r="A36" s="68" t="s">
        <v>8</v>
      </c>
      <c r="B36" s="33" t="s">
        <v>0</v>
      </c>
      <c r="C36" s="67">
        <f>+'PLAN PRIHODA 2023'!C35</f>
        <v>503170.25</v>
      </c>
      <c r="D36" s="33"/>
      <c r="E36" s="39">
        <f>+'PLAN PRIHODA 2023'!E35</f>
        <v>334980.7400000001</v>
      </c>
      <c r="F36" s="71"/>
      <c r="G36" s="67">
        <f>+'PLAN PRIHODA 2023'!G35</f>
        <v>550314.94</v>
      </c>
      <c r="H36" s="74"/>
      <c r="I36" s="75"/>
    </row>
    <row r="37" spans="1:9" ht="16.5">
      <c r="A37" s="68" t="s">
        <v>9</v>
      </c>
      <c r="B37" s="33" t="s">
        <v>1</v>
      </c>
      <c r="C37" s="72">
        <f>+C29</f>
        <v>491605.35000000003</v>
      </c>
      <c r="D37" s="33"/>
      <c r="E37" s="39">
        <f>+E29</f>
        <v>332037.7200000001</v>
      </c>
      <c r="F37" s="34"/>
      <c r="G37" s="72">
        <f>+G29</f>
        <v>510717.4600000001</v>
      </c>
      <c r="H37" s="74"/>
      <c r="I37" s="75"/>
    </row>
    <row r="38" spans="1:9" ht="16.5">
      <c r="A38" s="68" t="s">
        <v>10</v>
      </c>
      <c r="B38" s="65" t="s">
        <v>2</v>
      </c>
      <c r="C38" s="91">
        <f>C36-C37</f>
        <v>11564.899999999965</v>
      </c>
      <c r="D38" s="65"/>
      <c r="E38" s="66">
        <f>+E36-E37</f>
        <v>2943.0200000000186</v>
      </c>
      <c r="F38" s="77"/>
      <c r="G38" s="66">
        <f>+G36-G37</f>
        <v>39597.479999999865</v>
      </c>
      <c r="H38" s="73"/>
      <c r="I38" s="76">
        <f>+G38/E38</f>
        <v>13.454709787904811</v>
      </c>
    </row>
    <row r="39" spans="2:9" ht="12.75">
      <c r="B39" s="9"/>
      <c r="C39" s="9"/>
      <c r="D39" s="9"/>
      <c r="E39" s="19"/>
      <c r="F39" s="19"/>
      <c r="G39" s="20"/>
      <c r="H39" s="21"/>
      <c r="I39" s="21"/>
    </row>
    <row r="40" spans="1:9" ht="12.75">
      <c r="A40" s="12"/>
      <c r="I40" s="22"/>
    </row>
    <row r="41" ht="12.75">
      <c r="A41" s="12"/>
    </row>
    <row r="42" spans="7:8" ht="15">
      <c r="G42" s="92" t="s">
        <v>85</v>
      </c>
      <c r="H42" s="93"/>
    </row>
    <row r="43" spans="7:8" ht="15">
      <c r="G43" s="93"/>
      <c r="H43" s="93"/>
    </row>
    <row r="44" spans="7:8" ht="15">
      <c r="G44" s="93" t="s">
        <v>86</v>
      </c>
      <c r="H44" s="93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Čistoća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Morović</dc:creator>
  <cp:keywords/>
  <dc:description/>
  <cp:lastModifiedBy>Korisnik</cp:lastModifiedBy>
  <cp:lastPrinted>2022-12-16T10:48:09Z</cp:lastPrinted>
  <dcterms:created xsi:type="dcterms:W3CDTF">2006-08-08T11:25:55Z</dcterms:created>
  <dcterms:modified xsi:type="dcterms:W3CDTF">2022-12-16T11:41:35Z</dcterms:modified>
  <cp:category/>
  <cp:version/>
  <cp:contentType/>
  <cp:contentStatus/>
</cp:coreProperties>
</file>